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U374102\Documents\2-Project\2019.01 - CO2 Denso MBP1\03-technical doc\refrigerant and oil charge calculation\"/>
    </mc:Choice>
  </mc:AlternateContent>
  <xr:revisionPtr revIDLastSave="0" documentId="13_ncr:1_{3311C92A-8D89-447B-9B6C-49BB2BF4A4DF}" xr6:coauthVersionLast="47" xr6:coauthVersionMax="47" xr10:uidLastSave="{00000000-0000-0000-0000-000000000000}"/>
  <workbookProtection workbookAlgorithmName="SHA-512" workbookHashValue="tEhmScUitTXQol2mh9Y7fDrxRmbraFaq+tbCIBIN3K3ZePyBK/MAmZottl9Yd1oW85OX2yN9p8d/e/gMmD91Lg==" workbookSaltValue="LrenRV7W83lAiI8Jhhp2uA==" workbookSpinCount="100000" lockStructure="1"/>
  <bookViews>
    <workbookView xWindow="-120" yWindow="-120" windowWidth="29040" windowHeight="17520" tabRatio="620" xr2:uid="{00000000-000D-0000-FFFF-FFFF00000000}"/>
  </bookViews>
  <sheets>
    <sheet name="Refrigerant &amp; Oil Charge" sheetId="7" r:id="rId1"/>
    <sheet name="a" sheetId="10" state="hidden" r:id="rId2"/>
    <sheet name="b" sheetId="9" state="hidden" r:id="rId3"/>
    <sheet name="c" sheetId="5" state="hidden" r:id="rId4"/>
    <sheet name="d" sheetId="3" state="hidden" r:id="rId5"/>
    <sheet name="d-explanation" sheetId="6" state="hidden" r:id="rId6"/>
  </sheets>
  <calcPr calcId="191029"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0" l="1"/>
  <c r="D5" i="10"/>
  <c r="C5" i="10"/>
  <c r="C6" i="10"/>
  <c r="D6" i="10" s="1"/>
  <c r="F18" i="7" s="1"/>
  <c r="C4" i="10"/>
  <c r="D11" i="9"/>
  <c r="G21" i="7" l="1"/>
  <c r="D16" i="9"/>
  <c r="D17" i="9" s="1"/>
  <c r="C4" i="5"/>
  <c r="D10" i="9"/>
  <c r="C5" i="5"/>
  <c r="C6" i="5"/>
  <c r="G13" i="7"/>
  <c r="G12" i="7"/>
  <c r="P34" i="3" l="1"/>
  <c r="Q6" i="3"/>
  <c r="N11" i="3"/>
  <c r="N9" i="3"/>
  <c r="N7" i="3"/>
  <c r="Q18" i="3"/>
  <c r="Q20" i="3"/>
  <c r="Q22" i="3"/>
  <c r="Q28" i="3"/>
  <c r="Q30" i="3"/>
  <c r="Q32" i="3"/>
  <c r="Q34" i="3"/>
  <c r="Q40" i="3"/>
  <c r="Q42" i="3"/>
  <c r="Q44" i="3"/>
  <c r="M34" i="3"/>
  <c r="M12" i="3"/>
  <c r="R19" i="3"/>
  <c r="M6" i="3"/>
  <c r="M18" i="3"/>
  <c r="M30" i="3"/>
  <c r="Q9" i="3"/>
  <c r="P7" i="3"/>
  <c r="O28" i="3"/>
  <c r="O40" i="3"/>
  <c r="O44" i="3"/>
  <c r="P6" i="3"/>
  <c r="P22" i="3"/>
  <c r="Q17" i="3"/>
  <c r="M8" i="3"/>
  <c r="M22" i="3"/>
  <c r="P9" i="3"/>
  <c r="O22" i="3"/>
  <c r="O32" i="3"/>
  <c r="O42" i="3"/>
  <c r="O7" i="3"/>
  <c r="R21" i="3"/>
  <c r="R11" i="3"/>
  <c r="M20" i="3"/>
  <c r="M42" i="3"/>
  <c r="Q11" i="3"/>
  <c r="O6" i="3"/>
  <c r="O18" i="3"/>
  <c r="O30" i="3"/>
  <c r="O9" i="3"/>
  <c r="P20" i="3"/>
  <c r="P28" i="3"/>
  <c r="P30" i="3"/>
  <c r="P32" i="3"/>
  <c r="P40" i="3"/>
  <c r="P42" i="3"/>
  <c r="P44" i="3"/>
  <c r="R33" i="3"/>
  <c r="R6" i="3"/>
  <c r="M11" i="3"/>
  <c r="M9" i="3"/>
  <c r="M7" i="3"/>
  <c r="R18" i="3"/>
  <c r="R20" i="3"/>
  <c r="R22" i="3"/>
  <c r="R28" i="3"/>
  <c r="R30" i="3"/>
  <c r="R32" i="3"/>
  <c r="R34" i="3"/>
  <c r="R40" i="3"/>
  <c r="R42" i="3"/>
  <c r="R44" i="3"/>
  <c r="R12" i="3"/>
  <c r="R10" i="3"/>
  <c r="R8" i="3"/>
  <c r="M17" i="3"/>
  <c r="M19" i="3"/>
  <c r="M21" i="3"/>
  <c r="M23" i="3"/>
  <c r="M29" i="3"/>
  <c r="M31" i="3"/>
  <c r="M33" i="3"/>
  <c r="M39" i="3"/>
  <c r="M41" i="3"/>
  <c r="M43" i="3"/>
  <c r="M45" i="3"/>
  <c r="Q12" i="3"/>
  <c r="Q10" i="3"/>
  <c r="Q8" i="3"/>
  <c r="N17" i="3"/>
  <c r="N19" i="3"/>
  <c r="N21" i="3"/>
  <c r="N23" i="3"/>
  <c r="N29" i="3"/>
  <c r="N31" i="3"/>
  <c r="N33" i="3"/>
  <c r="N39" i="3"/>
  <c r="N41" i="3"/>
  <c r="N43" i="3"/>
  <c r="N45" i="3"/>
  <c r="P12" i="3"/>
  <c r="P10" i="3"/>
  <c r="P8" i="3"/>
  <c r="O17" i="3"/>
  <c r="O19" i="3"/>
  <c r="O21" i="3"/>
  <c r="O23" i="3"/>
  <c r="O29" i="3"/>
  <c r="O31" i="3"/>
  <c r="O33" i="3"/>
  <c r="O39" i="3"/>
  <c r="O41" i="3"/>
  <c r="O43" i="3"/>
  <c r="O45" i="3"/>
  <c r="O12" i="3"/>
  <c r="O10" i="3"/>
  <c r="O8" i="3"/>
  <c r="P17" i="3"/>
  <c r="P19" i="3"/>
  <c r="P21" i="3"/>
  <c r="P23" i="3"/>
  <c r="P29" i="3"/>
  <c r="P31" i="3"/>
  <c r="P33" i="3"/>
  <c r="P39" i="3"/>
  <c r="P41" i="3"/>
  <c r="P43" i="3"/>
  <c r="P45" i="3"/>
  <c r="N10" i="3"/>
  <c r="Q19" i="3"/>
  <c r="Q23" i="3"/>
  <c r="Q29" i="3"/>
  <c r="Q31" i="3"/>
  <c r="Q33" i="3"/>
  <c r="Q39" i="3"/>
  <c r="Q41" i="3"/>
  <c r="Q43" i="3"/>
  <c r="Q45" i="3"/>
  <c r="R17" i="3"/>
  <c r="R31" i="3"/>
  <c r="R39" i="3"/>
  <c r="R41" i="3"/>
  <c r="R43" i="3"/>
  <c r="R45" i="3"/>
  <c r="N12" i="3"/>
  <c r="N8" i="3"/>
  <c r="R23" i="3"/>
  <c r="R9" i="3"/>
  <c r="M32" i="3"/>
  <c r="M44" i="3"/>
  <c r="Q7" i="3"/>
  <c r="N18" i="3"/>
  <c r="N20" i="3"/>
  <c r="N22" i="3"/>
  <c r="N28" i="3"/>
  <c r="N30" i="3"/>
  <c r="N32" i="3"/>
  <c r="N34" i="3"/>
  <c r="N40" i="3"/>
  <c r="N42" i="3"/>
  <c r="N44" i="3"/>
  <c r="Q21" i="3"/>
  <c r="M10" i="3"/>
  <c r="R29" i="3"/>
  <c r="R7" i="3"/>
  <c r="M28" i="3"/>
  <c r="M40" i="3"/>
  <c r="N6" i="3"/>
  <c r="P11" i="3"/>
  <c r="O20" i="3"/>
  <c r="O34" i="3"/>
  <c r="O11" i="3"/>
  <c r="P18" i="3"/>
  <c r="G19" i="7"/>
  <c r="G20" i="7"/>
  <c r="G18" i="7"/>
  <c r="G14" i="7"/>
  <c r="H5" i="5" l="1"/>
  <c r="E22" i="9" s="1"/>
  <c r="K11" i="7" s="1"/>
  <c r="H4" i="5"/>
  <c r="E21" i="9" s="1"/>
  <c r="K10" i="7" s="1"/>
  <c r="H7" i="5"/>
  <c r="E24" i="9" s="1"/>
  <c r="K13" i="7" s="1"/>
  <c r="H6" i="5"/>
  <c r="E23" i="9" s="1"/>
  <c r="K12" i="7" s="1"/>
  <c r="W4" i="3"/>
  <c r="Y7" i="3"/>
  <c r="X4" i="3"/>
  <c r="AA4" i="3"/>
  <c r="W5" i="3"/>
  <c r="AA6" i="3"/>
  <c r="X6" i="3"/>
  <c r="V5" i="3"/>
  <c r="Z7" i="3"/>
  <c r="X7" i="3"/>
  <c r="Y6" i="3"/>
  <c r="Z6" i="3"/>
  <c r="V6" i="3"/>
  <c r="W7" i="3"/>
  <c r="V4" i="3"/>
  <c r="V7" i="3"/>
  <c r="W6" i="3"/>
  <c r="Y5" i="3"/>
  <c r="Z5" i="3"/>
  <c r="AA7" i="3"/>
  <c r="X5" i="3"/>
  <c r="Y4" i="3"/>
  <c r="AA5" i="3"/>
  <c r="Z4" i="3"/>
  <c r="G22" i="7"/>
  <c r="C28" i="7" s="1"/>
  <c r="G5" i="5" l="1"/>
  <c r="C22" i="9" s="1"/>
  <c r="D22" i="9" s="1"/>
  <c r="J11" i="7" s="1"/>
  <c r="G6" i="5"/>
  <c r="C23" i="9" s="1"/>
  <c r="D23" i="9" s="1"/>
  <c r="J12" i="7" s="1"/>
  <c r="G4" i="5"/>
  <c r="C21" i="9" s="1"/>
  <c r="D21" i="9" s="1"/>
  <c r="J10" i="7" s="1"/>
  <c r="G7" i="5"/>
  <c r="C24" i="9" s="1"/>
  <c r="D24" i="9" s="1"/>
  <c r="J13" i="7" s="1"/>
  <c r="G23" i="7"/>
  <c r="G27" i="7" l="1"/>
</calcChain>
</file>

<file path=xl/sharedStrings.xml><?xml version="1.0" encoding="utf-8"?>
<sst xmlns="http://schemas.openxmlformats.org/spreadsheetml/2006/main" count="238" uniqueCount="86">
  <si>
    <t>5600rpm</t>
    <phoneticPr fontId="1"/>
  </si>
  <si>
    <t>4500rpm</t>
    <phoneticPr fontId="1"/>
  </si>
  <si>
    <t>3000rpm</t>
    <phoneticPr fontId="1"/>
  </si>
  <si>
    <t>2200rpm</t>
    <phoneticPr fontId="1"/>
  </si>
  <si>
    <t>190g</t>
    <phoneticPr fontId="1"/>
  </si>
  <si>
    <t>None</t>
    <phoneticPr fontId="1"/>
  </si>
  <si>
    <t>Oil return control set value</t>
    <phoneticPr fontId="1"/>
  </si>
  <si>
    <t>℃</t>
    <phoneticPr fontId="1"/>
  </si>
  <si>
    <t>unit</t>
    <phoneticPr fontId="1"/>
  </si>
  <si>
    <t>＜input＞</t>
    <phoneticPr fontId="1"/>
  </si>
  <si>
    <t>&lt;output&gt;</t>
    <phoneticPr fontId="1"/>
  </si>
  <si>
    <t>Thermo OFF set temperature</t>
    <phoneticPr fontId="1"/>
  </si>
  <si>
    <t>Highest operating ambient temperature</t>
    <phoneticPr fontId="1"/>
  </si>
  <si>
    <t>Evaporator unit (≦2.0L/unit)</t>
    <phoneticPr fontId="1"/>
  </si>
  <si>
    <t>3000rpm(Default)</t>
    <phoneticPr fontId="1"/>
  </si>
  <si>
    <t>※Piping inner diameter 7.52 mm, length 20m(one side)</t>
    <phoneticPr fontId="1"/>
  </si>
  <si>
    <t>Evaporator unit (≦2.0L/unit)</t>
  </si>
  <si>
    <t>Oil return control set value</t>
    <phoneticPr fontId="1"/>
  </si>
  <si>
    <t>Amount of additional oil</t>
    <phoneticPr fontId="1"/>
  </si>
  <si>
    <t>Refrigerant flow velocity(m/s)</t>
    <phoneticPr fontId="1"/>
  </si>
  <si>
    <t>Amount of additional oil(g)</t>
    <phoneticPr fontId="1"/>
  </si>
  <si>
    <t>Evaporator unit (≦2.0L/unit)</t>
    <phoneticPr fontId="1"/>
  </si>
  <si>
    <t>Judgment of ambient temperature at which oil can be returned</t>
  </si>
  <si>
    <t>Judgment of establishment conditions</t>
  </si>
  <si>
    <t>For display</t>
  </si>
  <si>
    <t>←　For data entry</t>
    <phoneticPr fontId="1"/>
  </si>
  <si>
    <t>Judgment of ambient temperature at which oil can be returned</t>
    <phoneticPr fontId="1"/>
  </si>
  <si>
    <r>
      <rPr>
        <b/>
        <sz val="16"/>
        <color rgb="FF0000FF"/>
        <rFont val="Meiryo UI"/>
        <family val="3"/>
        <charset val="128"/>
      </rPr>
      <t xml:space="preserve">Ambient temperature
</t>
    </r>
    <r>
      <rPr>
        <b/>
        <sz val="12"/>
        <color rgb="FF0000FF"/>
        <rFont val="Meiryo UI"/>
        <family val="3"/>
        <charset val="128"/>
      </rPr>
      <t xml:space="preserve"> at which oil can be returned
(No good oil returen on Blank condition)</t>
    </r>
    <phoneticPr fontId="1"/>
  </si>
  <si>
    <t>Available operating conditon</t>
    <phoneticPr fontId="1"/>
  </si>
  <si>
    <t>Showed operatable point by "1".</t>
    <phoneticPr fontId="1"/>
  </si>
  <si>
    <t>Output</t>
    <phoneticPr fontId="1"/>
  </si>
  <si>
    <t>Showed output on "Calculation sheet"</t>
    <phoneticPr fontId="1"/>
  </si>
  <si>
    <t>430g</t>
    <phoneticPr fontId="1"/>
  </si>
  <si>
    <t>3/8''</t>
  </si>
  <si>
    <t>1/4''</t>
  </si>
  <si>
    <t>L/m</t>
  </si>
  <si>
    <t>inches</t>
  </si>
  <si>
    <t>Internal volume</t>
  </si>
  <si>
    <t>Evaporator</t>
  </si>
  <si>
    <t>Set Point</t>
  </si>
  <si>
    <t>Average density</t>
  </si>
  <si>
    <t>kg/L</t>
  </si>
  <si>
    <t>Refrigerant Charge</t>
  </si>
  <si>
    <t>kg</t>
  </si>
  <si>
    <t>degC</t>
  </si>
  <si>
    <t>m</t>
  </si>
  <si>
    <t>Total system Charge = CDU + Liquid Line + Evaporator charge</t>
  </si>
  <si>
    <t>Total Liquid Line Charge</t>
  </si>
  <si>
    <t>fill in blue cells</t>
  </si>
  <si>
    <t xml:space="preserve">Optyma iCO2 model OP-MPAM005COP04G </t>
  </si>
  <si>
    <t>Refrigerant and Oil Charge Calculation</t>
  </si>
  <si>
    <t>Condensing Unit Base Line Charge</t>
  </si>
  <si>
    <t>Total chage required by evaporator</t>
  </si>
  <si>
    <t>Oil Boost Speed</t>
  </si>
  <si>
    <t>RPM</t>
  </si>
  <si>
    <t>Oil Addition</t>
  </si>
  <si>
    <t>g</t>
  </si>
  <si>
    <t>No Boost</t>
  </si>
  <si>
    <t>oil return calculation assume suction line D3/8</t>
  </si>
  <si>
    <t>Total Allowable Evaporator Charge</t>
  </si>
  <si>
    <t>Original oil calculation file was limitied to</t>
  </si>
  <si>
    <t>In this tab we do the mapping between user tab 'Refrigerant Charge" and calculation tab</t>
  </si>
  <si>
    <t>Tevap</t>
  </si>
  <si>
    <t>+ 2 evaporator</t>
  </si>
  <si>
    <t xml:space="preserve">+ of 2 liters </t>
  </si>
  <si>
    <t>+ discrete evaporating temperature  -20 / -15 / -10 ... / +10</t>
  </si>
  <si>
    <t>We consider that calculation for 2 evaporator also applied for 3 or 4 evaporator</t>
  </si>
  <si>
    <t>Calculation result show oil addition</t>
  </si>
  <si>
    <t>but we need to increase oil volume</t>
  </si>
  <si>
    <t>Evap total vol</t>
  </si>
  <si>
    <t>oil addition</t>
  </si>
  <si>
    <t>oil boost</t>
  </si>
  <si>
    <t>For 2 L evap</t>
  </si>
  <si>
    <t>L</t>
  </si>
  <si>
    <t>Num evap</t>
  </si>
  <si>
    <t>-</t>
  </si>
  <si>
    <t>no boost</t>
  </si>
  <si>
    <t>Amount of additional oil</t>
  </si>
  <si>
    <t>For installation</t>
  </si>
  <si>
    <t>comment</t>
  </si>
  <si>
    <t>Max Ambient Temp.</t>
  </si>
  <si>
    <t>Liquid Line Diam</t>
  </si>
  <si>
    <t xml:space="preserve">Total evaporator charge should never exceed 1.35 kg. This is to protect the condensing unit of being overcharged. Overfilling the system may risk of liquid return to compressor through bypass valve when running. Overfilling the system may risk in pressure increase and release of refrigerant through the receiver relief valve during standstill. </t>
  </si>
  <si>
    <t>Liquid Line Length</t>
  </si>
  <si>
    <t xml:space="preserve"> vers 2023.01.31</t>
  </si>
  <si>
    <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</si>
</sst>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3">
    <font>
      <sz val="11"/>
      <color theme="1"/>
      <name val="Calibri"/>
      <family val="2"/>
      <charset val="128"/>
      <scheme val="minor"/>
    </font>
    <font>
      <sz val="6"/>
      <name val="Calibri"/>
      <family val="2"/>
      <charset val="128"/>
      <scheme val="minor"/>
    </font>
    <font>
      <sz val="11"/>
      <color theme="1"/>
      <name val="Meiryo UI"/>
      <family val="3"/>
      <charset val="128"/>
    </font>
    <font>
      <b/>
      <sz val="12"/>
      <color theme="1"/>
      <name val="Meiryo UI"/>
      <family val="3"/>
      <charset val="128"/>
    </font>
    <font>
      <b/>
      <sz val="12"/>
      <color rgb="FF0000FF"/>
      <name val="Meiryo UI"/>
      <family val="3"/>
      <charset val="128"/>
    </font>
    <font>
      <b/>
      <sz val="11"/>
      <color rgb="FF0000FF"/>
      <name val="Meiryo UI"/>
      <family val="3"/>
      <charset val="128"/>
    </font>
    <font>
      <b/>
      <sz val="16"/>
      <color rgb="FF0000FF"/>
      <name val="Meiryo UI"/>
      <family val="3"/>
      <charset val="128"/>
    </font>
    <font>
      <sz val="11"/>
      <color theme="1"/>
      <name val="Calibri Light"/>
      <family val="2"/>
      <scheme val="major"/>
    </font>
    <font>
      <b/>
      <sz val="11"/>
      <color theme="1"/>
      <name val="Calibri Light"/>
      <family val="2"/>
      <scheme val="major"/>
    </font>
    <font>
      <sz val="8"/>
      <color theme="1"/>
      <name val="Calibri Light"/>
      <family val="2"/>
      <scheme val="major"/>
    </font>
    <font>
      <sz val="22"/>
      <color theme="1"/>
      <name val="Calibri Light"/>
      <family val="2"/>
      <scheme val="major"/>
    </font>
    <font>
      <b/>
      <sz val="11"/>
      <color rgb="FFFF0000"/>
      <name val="Calibri Light"/>
      <family val="2"/>
      <scheme val="major"/>
    </font>
    <font>
      <sz val="10"/>
      <color theme="1"/>
      <name val="Calibri Light"/>
      <family val="2"/>
      <scheme val="major"/>
    </font>
  </fonts>
  <fills count="7">
    <fill>
      <patternFill patternType="none"/>
    </fill>
    <fill>
      <patternFill patternType="gray125"/>
    </fill>
    <fill>
      <patternFill patternType="solid">
        <fgColor theme="6"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165">
    <xf numFmtId="0" fontId="0" fillId="0" borderId="0" xfId="0">
      <alignment vertical="center"/>
    </xf>
    <xf numFmtId="0" fontId="2" fillId="0" borderId="0" xfId="0" applyFont="1">
      <alignment vertical="center"/>
    </xf>
    <xf numFmtId="2" fontId="2" fillId="0" borderId="0" xfId="0" applyNumberFormat="1" applyFont="1">
      <alignment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3" borderId="6" xfId="0" applyFont="1" applyFill="1" applyBorder="1" applyAlignment="1">
      <alignment vertical="center"/>
    </xf>
    <xf numFmtId="0" fontId="2" fillId="3" borderId="10" xfId="0" applyFont="1" applyFill="1" applyBorder="1" applyAlignment="1">
      <alignment vertical="center"/>
    </xf>
    <xf numFmtId="0" fontId="2" fillId="3" borderId="8" xfId="0" applyFont="1" applyFill="1" applyBorder="1" applyAlignment="1">
      <alignment vertical="center"/>
    </xf>
    <xf numFmtId="0" fontId="2" fillId="3" borderId="10" xfId="0" applyFont="1" applyFill="1" applyBorder="1">
      <alignment vertical="center"/>
    </xf>
    <xf numFmtId="0" fontId="2" fillId="3" borderId="8" xfId="0" applyFont="1" applyFill="1" applyBorder="1">
      <alignment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Fill="1">
      <alignment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164" fontId="2" fillId="0" borderId="0" xfId="0" applyNumberFormat="1" applyFont="1" applyFill="1" applyBorder="1" applyAlignment="1">
      <alignment horizontal="center" vertical="center"/>
    </xf>
    <xf numFmtId="0" fontId="2" fillId="0" borderId="0" xfId="0" applyFont="1" applyFill="1" applyBorder="1">
      <alignment vertical="center"/>
    </xf>
    <xf numFmtId="2" fontId="2" fillId="0" borderId="17" xfId="0" applyNumberFormat="1" applyFont="1" applyFill="1" applyBorder="1" applyAlignment="1">
      <alignment vertical="center"/>
    </xf>
    <xf numFmtId="2" fontId="2" fillId="0" borderId="1" xfId="0" applyNumberFormat="1" applyFont="1" applyFill="1" applyBorder="1" applyAlignment="1">
      <alignment vertical="center"/>
    </xf>
    <xf numFmtId="0" fontId="3" fillId="0" borderId="0" xfId="0" applyFont="1" applyAlignment="1">
      <alignment vertical="center"/>
    </xf>
    <xf numFmtId="0" fontId="3" fillId="0" borderId="0" xfId="0" applyFont="1" applyFill="1" applyAlignment="1">
      <alignment horizontal="center" vertical="center"/>
    </xf>
    <xf numFmtId="0" fontId="2" fillId="0" borderId="1" xfId="0" applyFont="1" applyFill="1" applyBorder="1">
      <alignment vertical="center"/>
    </xf>
    <xf numFmtId="164" fontId="2"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2" fillId="0" borderId="1" xfId="0" applyFont="1" applyBorder="1" applyAlignment="1">
      <alignment horizontal="center" vertical="center"/>
    </xf>
    <xf numFmtId="0" fontId="0" fillId="0" borderId="2" xfId="0" applyBorder="1" applyAlignment="1">
      <alignment horizontal="center" vertical="center"/>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0" fillId="0" borderId="0" xfId="0" quotePrefix="1">
      <alignment vertical="center"/>
    </xf>
    <xf numFmtId="0" fontId="7" fillId="5" borderId="1" xfId="0" applyFont="1" applyFill="1" applyBorder="1" applyAlignment="1">
      <alignment horizontal="center" vertical="center"/>
    </xf>
    <xf numFmtId="0" fontId="0" fillId="4" borderId="1" xfId="0" applyFill="1" applyBorder="1">
      <alignment vertical="center"/>
    </xf>
    <xf numFmtId="0" fontId="0" fillId="4" borderId="1" xfId="0" quotePrefix="1" applyFill="1" applyBorder="1" applyAlignment="1">
      <alignment horizontal="center" vertical="center"/>
    </xf>
    <xf numFmtId="0" fontId="0" fillId="4" borderId="2" xfId="0" applyFill="1" applyBorder="1" applyAlignment="1">
      <alignment vertical="center"/>
    </xf>
    <xf numFmtId="0" fontId="0" fillId="4" borderId="2" xfId="0" applyFill="1" applyBorder="1">
      <alignment vertical="center"/>
    </xf>
    <xf numFmtId="0" fontId="7" fillId="0" borderId="0" xfId="0" applyFont="1">
      <alignment vertical="center"/>
    </xf>
    <xf numFmtId="0" fontId="7" fillId="0" borderId="29" xfId="0" applyFont="1" applyBorder="1">
      <alignment vertical="center"/>
    </xf>
    <xf numFmtId="0" fontId="8" fillId="0" borderId="30" xfId="0" applyFont="1" applyBorder="1">
      <alignment vertical="center"/>
    </xf>
    <xf numFmtId="0" fontId="7" fillId="0" borderId="30" xfId="0" applyFont="1" applyBorder="1">
      <alignment vertical="center"/>
    </xf>
    <xf numFmtId="0" fontId="7" fillId="0" borderId="31" xfId="0" applyFont="1" applyBorder="1">
      <alignment vertical="center"/>
    </xf>
    <xf numFmtId="0" fontId="7" fillId="0" borderId="28" xfId="0" applyFont="1" applyBorder="1">
      <alignment vertical="center"/>
    </xf>
    <xf numFmtId="0" fontId="7" fillId="0" borderId="0" xfId="0" applyFont="1" applyBorder="1">
      <alignment vertical="center"/>
    </xf>
    <xf numFmtId="0" fontId="7" fillId="0" borderId="32" xfId="0" applyFont="1" applyBorder="1">
      <alignment vertical="center"/>
    </xf>
    <xf numFmtId="0" fontId="7" fillId="3" borderId="0" xfId="0" applyFont="1" applyFill="1" applyBorder="1">
      <alignment vertical="center"/>
    </xf>
    <xf numFmtId="0" fontId="7" fillId="3" borderId="1" xfId="0" applyFont="1" applyFill="1" applyBorder="1" applyAlignment="1" applyProtection="1">
      <alignment horizontal="center" vertical="center" wrapText="1"/>
      <protection locked="0"/>
    </xf>
    <xf numFmtId="0" fontId="7" fillId="0" borderId="0" xfId="0" applyFont="1" applyAlignment="1">
      <alignment vertical="center" wrapText="1"/>
    </xf>
    <xf numFmtId="0" fontId="7" fillId="4" borderId="1" xfId="0" applyFont="1" applyFill="1" applyBorder="1" applyAlignment="1">
      <alignment horizontal="center" vertical="center"/>
    </xf>
    <xf numFmtId="0" fontId="7" fillId="0" borderId="0" xfId="0" applyFont="1" applyBorder="1" applyAlignment="1">
      <alignment vertical="center" wrapText="1"/>
    </xf>
    <xf numFmtId="0" fontId="7" fillId="0" borderId="32" xfId="0" applyFont="1" applyBorder="1" applyAlignment="1">
      <alignment vertical="center" wrapText="1"/>
    </xf>
    <xf numFmtId="0" fontId="8" fillId="0" borderId="1" xfId="0" applyFont="1" applyFill="1" applyBorder="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center" vertical="center" wrapText="1"/>
    </xf>
    <xf numFmtId="0" fontId="7" fillId="0" borderId="1" xfId="0" quotePrefix="1" applyFont="1" applyBorder="1" applyAlignment="1">
      <alignment horizontal="center" vertical="center"/>
    </xf>
    <xf numFmtId="165" fontId="7" fillId="0" borderId="1" xfId="0" applyNumberFormat="1"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2" fontId="7" fillId="0" borderId="1" xfId="0" applyNumberFormat="1" applyFont="1" applyBorder="1" applyAlignment="1">
      <alignment horizontal="center" vertical="center"/>
    </xf>
    <xf numFmtId="2" fontId="8" fillId="0" borderId="1" xfId="0" applyNumberFormat="1" applyFont="1" applyFill="1" applyBorder="1" applyAlignment="1">
      <alignment horizontal="center" vertical="center"/>
    </xf>
    <xf numFmtId="0" fontId="8" fillId="0" borderId="0" xfId="0" quotePrefix="1" applyFont="1" applyFill="1" applyBorder="1" applyAlignment="1">
      <alignment horizontal="left" vertical="top" indent="2"/>
    </xf>
    <xf numFmtId="0" fontId="7" fillId="0" borderId="0" xfId="0" quotePrefix="1" applyFont="1" applyFill="1" applyBorder="1" applyAlignment="1">
      <alignment horizontal="left" vertical="center" indent="2"/>
    </xf>
    <xf numFmtId="0" fontId="7" fillId="0" borderId="0" xfId="0" applyFont="1" applyFill="1" applyBorder="1" applyAlignment="1">
      <alignment horizontal="center" vertical="center"/>
    </xf>
    <xf numFmtId="2" fontId="8" fillId="5" borderId="1" xfId="0" applyNumberFormat="1" applyFont="1" applyFill="1" applyBorder="1" applyAlignment="1">
      <alignment horizontal="center" vertical="center"/>
    </xf>
    <xf numFmtId="0" fontId="7" fillId="0" borderId="33" xfId="0" applyFont="1" applyBorder="1">
      <alignment vertical="center"/>
    </xf>
    <xf numFmtId="0" fontId="7" fillId="0" borderId="34" xfId="0" applyFont="1" applyBorder="1">
      <alignment vertical="center"/>
    </xf>
    <xf numFmtId="0" fontId="7" fillId="0" borderId="35" xfId="0" applyFont="1" applyBorder="1">
      <alignment vertical="center"/>
    </xf>
    <xf numFmtId="0" fontId="9" fillId="0" borderId="0" xfId="0" applyFont="1" applyBorder="1">
      <alignment vertical="center"/>
    </xf>
    <xf numFmtId="0" fontId="10" fillId="0" borderId="0" xfId="0" applyFont="1" applyBorder="1">
      <alignment vertical="center"/>
    </xf>
    <xf numFmtId="0" fontId="2" fillId="0" borderId="1" xfId="0" applyFont="1" applyBorder="1" applyAlignment="1">
      <alignment horizontal="center" vertical="center" wrapText="1"/>
    </xf>
    <xf numFmtId="0" fontId="2" fillId="3" borderId="36" xfId="0" applyFont="1" applyFill="1" applyBorder="1">
      <alignment vertical="center"/>
    </xf>
    <xf numFmtId="0" fontId="2" fillId="3" borderId="23" xfId="0" applyFont="1" applyFill="1" applyBorder="1" applyAlignment="1">
      <alignment horizontal="center" vertical="center"/>
    </xf>
    <xf numFmtId="0" fontId="2" fillId="0" borderId="27"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0" fillId="0" borderId="1" xfId="0" applyBorder="1" applyAlignment="1">
      <alignment vertical="center" wrapText="1"/>
    </xf>
    <xf numFmtId="0" fontId="12" fillId="0" borderId="0" xfId="0" applyFont="1" applyBorder="1">
      <alignment vertical="center"/>
    </xf>
    <xf numFmtId="0" fontId="12" fillId="6" borderId="0" xfId="0" applyFont="1" applyFill="1" applyBorder="1" applyAlignment="1">
      <alignment horizontal="left" vertical="center"/>
    </xf>
    <xf numFmtId="0" fontId="7" fillId="0" borderId="1" xfId="0" applyFont="1" applyFill="1" applyBorder="1" applyAlignment="1">
      <alignment horizontal="center" vertical="center" wrapText="1"/>
    </xf>
    <xf numFmtId="2" fontId="7" fillId="0" borderId="1" xfId="0" applyNumberFormat="1" applyFont="1" applyFill="1" applyBorder="1" applyAlignment="1">
      <alignment horizontal="center" vertical="center"/>
    </xf>
    <xf numFmtId="0" fontId="11" fillId="0" borderId="19" xfId="0" applyFont="1" applyBorder="1" applyAlignment="1">
      <alignment horizontal="left" vertical="center" wrapText="1"/>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22" xfId="0" applyFont="1" applyFill="1" applyBorder="1" applyAlignment="1">
      <alignment horizontal="center" vertical="center"/>
    </xf>
    <xf numFmtId="0" fontId="8" fillId="0" borderId="2" xfId="0" quotePrefix="1" applyFont="1" applyFill="1" applyBorder="1" applyAlignment="1">
      <alignment horizontal="left" vertical="center"/>
    </xf>
    <xf numFmtId="0" fontId="8" fillId="0" borderId="3" xfId="0" quotePrefix="1" applyFont="1" applyFill="1" applyBorder="1" applyAlignment="1">
      <alignment horizontal="left" vertical="center"/>
    </xf>
    <xf numFmtId="0" fontId="8" fillId="0" borderId="4" xfId="0" quotePrefix="1" applyFont="1" applyFill="1" applyBorder="1" applyAlignment="1">
      <alignment horizontal="left" vertical="center"/>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7" fillId="3" borderId="17"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2" fontId="7" fillId="0" borderId="17" xfId="0" applyNumberFormat="1" applyFont="1" applyBorder="1" applyAlignment="1">
      <alignment horizontal="center" vertical="center"/>
    </xf>
    <xf numFmtId="2" fontId="7" fillId="0" borderId="26" xfId="0" applyNumberFormat="1" applyFont="1" applyBorder="1" applyAlignment="1">
      <alignment horizontal="center" vertical="center"/>
    </xf>
    <xf numFmtId="2" fontId="7" fillId="0" borderId="27"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2" fillId="0" borderId="19" xfId="0" applyFont="1" applyBorder="1" applyAlignment="1">
      <alignment horizontal="left" vertical="top" wrapText="1"/>
    </xf>
    <xf numFmtId="0" fontId="12" fillId="0" borderId="19" xfId="0" applyFont="1" applyBorder="1" applyAlignment="1">
      <alignment horizontal="left" vertical="top"/>
    </xf>
    <xf numFmtId="0" fontId="12" fillId="0" borderId="0" xfId="0" applyFont="1" applyBorder="1" applyAlignment="1">
      <alignment horizontal="left" vertical="top"/>
    </xf>
    <xf numFmtId="0" fontId="12" fillId="0" borderId="24" xfId="0" applyFont="1" applyBorder="1" applyAlignment="1">
      <alignment horizontal="left" vertical="top"/>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2" fontId="2" fillId="0" borderId="1" xfId="0" applyNumberFormat="1" applyFont="1" applyBorder="1" applyAlignment="1">
      <alignment horizontal="center" vertical="center" textRotation="90"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Border="1" applyAlignment="1">
      <alignment horizontal="center" vertical="center" textRotation="90" wrapText="1"/>
    </xf>
    <xf numFmtId="164" fontId="4" fillId="0" borderId="18" xfId="0" applyNumberFormat="1" applyFont="1" applyFill="1" applyBorder="1" applyAlignment="1">
      <alignment vertical="center" wrapText="1"/>
    </xf>
    <xf numFmtId="164" fontId="4" fillId="0" borderId="19" xfId="0" applyNumberFormat="1" applyFont="1" applyFill="1" applyBorder="1" applyAlignment="1">
      <alignment vertical="center" wrapText="1"/>
    </xf>
    <xf numFmtId="164" fontId="4" fillId="0" borderId="20" xfId="0" applyNumberFormat="1" applyFont="1" applyFill="1" applyBorder="1" applyAlignment="1">
      <alignment vertical="center" wrapText="1"/>
    </xf>
    <xf numFmtId="164" fontId="4" fillId="0" borderId="21" xfId="0" applyNumberFormat="1" applyFont="1" applyFill="1" applyBorder="1" applyAlignment="1">
      <alignment vertical="center" wrapText="1"/>
    </xf>
    <xf numFmtId="164" fontId="4" fillId="0" borderId="0" xfId="0" applyNumberFormat="1" applyFont="1" applyFill="1" applyBorder="1" applyAlignment="1">
      <alignment vertical="center" wrapText="1"/>
    </xf>
    <xf numFmtId="164" fontId="4" fillId="0" borderId="22" xfId="0" applyNumberFormat="1" applyFont="1" applyFill="1" applyBorder="1" applyAlignment="1">
      <alignment vertical="center" wrapText="1"/>
    </xf>
    <xf numFmtId="164" fontId="4" fillId="0" borderId="23" xfId="0" applyNumberFormat="1" applyFont="1" applyFill="1" applyBorder="1" applyAlignment="1">
      <alignment vertical="center" wrapText="1"/>
    </xf>
    <xf numFmtId="164" fontId="4" fillId="0" borderId="24" xfId="0" applyNumberFormat="1" applyFont="1" applyFill="1" applyBorder="1" applyAlignment="1">
      <alignment vertical="center" wrapText="1"/>
    </xf>
    <xf numFmtId="164" fontId="4" fillId="0" borderId="25" xfId="0" applyNumberFormat="1" applyFont="1" applyFill="1" applyBorder="1" applyAlignment="1">
      <alignment vertical="center" wrapText="1"/>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5" fillId="0" borderId="0" xfId="0" applyFont="1" applyAlignment="1">
      <alignment vertical="center"/>
    </xf>
    <xf numFmtId="2" fontId="5" fillId="0" borderId="1" xfId="0" applyNumberFormat="1" applyFont="1" applyBorder="1" applyAlignment="1">
      <alignment horizontal="center" vertical="center"/>
    </xf>
    <xf numFmtId="2" fontId="2" fillId="0" borderId="1" xfId="0" applyNumberFormat="1" applyFont="1" applyFill="1" applyBorder="1" applyAlignment="1">
      <alignment horizontal="center" vertical="center" textRotation="90" wrapText="1"/>
    </xf>
    <xf numFmtId="2" fontId="5"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cellXfs>
  <cellStyles count="1">
    <cellStyle name="Normal" xfId="0" builtinId="0"/>
  </cellStyles>
  <dxfs count="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89792</xdr:colOff>
      <xdr:row>1</xdr:row>
      <xdr:rowOff>104775</xdr:rowOff>
    </xdr:from>
    <xdr:to>
      <xdr:col>10</xdr:col>
      <xdr:colOff>1266825</xdr:colOff>
      <xdr:row>4</xdr:row>
      <xdr:rowOff>27679</xdr:rowOff>
    </xdr:to>
    <xdr:pic>
      <xdr:nvPicPr>
        <xdr:cNvPr id="2" name="Picture 1">
          <a:extLst>
            <a:ext uri="{FF2B5EF4-FFF2-40B4-BE49-F238E27FC236}">
              <a16:creationId xmlns:a16="http://schemas.microsoft.com/office/drawing/2014/main" id="{4F12520B-DD72-4A7F-B1DA-9231B4570BF2}"/>
            </a:ext>
          </a:extLst>
        </xdr:cNvPr>
        <xdr:cNvPicPr>
          <a:picLocks noChangeAspect="1"/>
        </xdr:cNvPicPr>
      </xdr:nvPicPr>
      <xdr:blipFill>
        <a:blip xmlns:r="http://schemas.openxmlformats.org/officeDocument/2006/relationships" r:embed="rId1"/>
        <a:stretch>
          <a:fillRect/>
        </a:stretch>
      </xdr:blipFill>
      <xdr:spPr>
        <a:xfrm>
          <a:off x="8843267" y="247650"/>
          <a:ext cx="1177033" cy="665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190500</xdr:colOff>
      <xdr:row>1</xdr:row>
      <xdr:rowOff>104775</xdr:rowOff>
    </xdr:from>
    <xdr:to>
      <xdr:col>4</xdr:col>
      <xdr:colOff>504825</xdr:colOff>
      <xdr:row>5</xdr:row>
      <xdr:rowOff>152400</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4638675" y="1066800"/>
          <a:ext cx="314325" cy="1009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81D22-D8AB-4236-A52A-97739B9B7FE6}">
  <sheetPr>
    <pageSetUpPr fitToPage="1"/>
  </sheetPr>
  <dimension ref="B1:M29"/>
  <sheetViews>
    <sheetView showGridLines="0" tabSelected="1" workbookViewId="0">
      <selection activeCell="I23" sqref="I23"/>
    </sheetView>
  </sheetViews>
  <sheetFormatPr defaultRowHeight="15"/>
  <cols>
    <col min="1" max="1" width="2.28515625" style="47" customWidth="1"/>
    <col min="2" max="2" width="2.7109375" style="47" customWidth="1"/>
    <col min="3" max="3" width="16.42578125" style="47" customWidth="1"/>
    <col min="4" max="4" width="16.7109375" style="47" customWidth="1"/>
    <col min="5" max="5" width="17.85546875" style="47" customWidth="1"/>
    <col min="6" max="6" width="17.5703125" style="47" customWidth="1"/>
    <col min="7" max="7" width="19.42578125" style="47" customWidth="1"/>
    <col min="8" max="8" width="4.42578125" style="47" customWidth="1"/>
    <col min="9" max="9" width="21.42578125" style="47" customWidth="1"/>
    <col min="10" max="10" width="14.28515625" style="47" customWidth="1"/>
    <col min="11" max="11" width="19.5703125" style="47" customWidth="1"/>
    <col min="12" max="12" width="2.28515625" style="47" customWidth="1"/>
    <col min="13" max="16384" width="9.140625" style="47"/>
  </cols>
  <sheetData>
    <row r="1" spans="2:13" ht="11.25" customHeight="1" thickBot="1"/>
    <row r="2" spans="2:13">
      <c r="B2" s="48"/>
      <c r="C2" s="49" t="s">
        <v>49</v>
      </c>
      <c r="D2" s="50"/>
      <c r="E2" s="50"/>
      <c r="F2" s="50"/>
      <c r="G2" s="50"/>
      <c r="H2" s="50"/>
      <c r="I2" s="50"/>
      <c r="J2" s="50"/>
      <c r="K2" s="50"/>
      <c r="L2" s="51"/>
    </row>
    <row r="3" spans="2:13" ht="28.5">
      <c r="B3" s="52"/>
      <c r="C3" s="80" t="s">
        <v>50</v>
      </c>
      <c r="D3" s="53"/>
      <c r="E3" s="53"/>
      <c r="F3" s="53"/>
      <c r="G3" s="53"/>
      <c r="H3" s="53"/>
      <c r="I3" s="53"/>
      <c r="J3" s="53"/>
      <c r="K3" s="53"/>
      <c r="L3" s="54"/>
    </row>
    <row r="4" spans="2:13">
      <c r="B4" s="52"/>
      <c r="C4" s="79" t="s">
        <v>84</v>
      </c>
      <c r="D4" s="53"/>
      <c r="E4" s="53"/>
      <c r="H4" s="53"/>
      <c r="I4" s="55" t="s">
        <v>48</v>
      </c>
      <c r="J4" s="53"/>
      <c r="K4" s="53"/>
      <c r="L4" s="54"/>
    </row>
    <row r="5" spans="2:13">
      <c r="B5" s="52"/>
      <c r="D5" s="53"/>
      <c r="E5" s="53"/>
      <c r="F5" s="53"/>
      <c r="G5" s="53"/>
      <c r="H5" s="53"/>
      <c r="I5" s="53"/>
      <c r="J5" s="53"/>
      <c r="K5" s="53"/>
      <c r="L5" s="54"/>
    </row>
    <row r="6" spans="2:13" ht="22.5" customHeight="1">
      <c r="B6" s="52"/>
      <c r="C6" s="98"/>
      <c r="D6" s="99"/>
      <c r="E6" s="99"/>
      <c r="F6" s="100"/>
      <c r="G6" s="38" t="s">
        <v>42</v>
      </c>
      <c r="H6" s="53"/>
      <c r="I6" s="38" t="s">
        <v>80</v>
      </c>
      <c r="J6" s="38" t="s">
        <v>44</v>
      </c>
      <c r="K6" s="56">
        <v>32</v>
      </c>
      <c r="L6" s="54"/>
      <c r="M6" s="57"/>
    </row>
    <row r="7" spans="2:13" ht="19.5" customHeight="1">
      <c r="B7" s="52"/>
      <c r="C7" s="101"/>
      <c r="D7" s="102"/>
      <c r="E7" s="102"/>
      <c r="F7" s="103"/>
      <c r="G7" s="58" t="s">
        <v>43</v>
      </c>
      <c r="H7" s="53"/>
      <c r="I7" s="59"/>
      <c r="J7" s="59"/>
      <c r="K7" s="59"/>
      <c r="L7" s="60"/>
      <c r="M7" s="57"/>
    </row>
    <row r="8" spans="2:13" ht="27" customHeight="1">
      <c r="B8" s="52"/>
      <c r="C8" s="95" t="s">
        <v>51</v>
      </c>
      <c r="D8" s="96"/>
      <c r="E8" s="96"/>
      <c r="F8" s="97"/>
      <c r="G8" s="61">
        <v>2.15</v>
      </c>
      <c r="H8" s="62"/>
      <c r="I8" s="38" t="s">
        <v>53</v>
      </c>
      <c r="J8" s="38" t="s">
        <v>55</v>
      </c>
      <c r="K8" s="38" t="s">
        <v>79</v>
      </c>
      <c r="L8" s="60"/>
      <c r="M8" s="57"/>
    </row>
    <row r="9" spans="2:13" ht="20.25" customHeight="1">
      <c r="B9" s="52"/>
      <c r="C9" s="63"/>
      <c r="D9" s="64"/>
      <c r="E9" s="64"/>
      <c r="F9" s="64"/>
      <c r="G9" s="62"/>
      <c r="H9" s="65"/>
      <c r="I9" s="38" t="s">
        <v>54</v>
      </c>
      <c r="J9" s="38" t="s">
        <v>56</v>
      </c>
      <c r="K9" s="38"/>
      <c r="L9" s="60"/>
      <c r="M9" s="57"/>
    </row>
    <row r="10" spans="2:13" ht="28.5" customHeight="1">
      <c r="B10" s="52"/>
      <c r="C10" s="38" t="s">
        <v>81</v>
      </c>
      <c r="D10" s="38" t="s">
        <v>37</v>
      </c>
      <c r="E10" s="38" t="s">
        <v>83</v>
      </c>
      <c r="F10" s="38" t="s">
        <v>40</v>
      </c>
      <c r="G10" s="38" t="s">
        <v>42</v>
      </c>
      <c r="H10" s="62"/>
      <c r="I10" s="39" t="s">
        <v>57</v>
      </c>
      <c r="J10" s="42">
        <f>b!D21</f>
        <v>730</v>
      </c>
      <c r="K10" s="88" t="str">
        <f>b!E21</f>
        <v>Good Oil Return Not Guaranteed</v>
      </c>
      <c r="L10" s="54"/>
    </row>
    <row r="11" spans="2:13" ht="28.5" customHeight="1">
      <c r="B11" s="52"/>
      <c r="C11" s="58" t="s">
        <v>36</v>
      </c>
      <c r="D11" s="58" t="s">
        <v>35</v>
      </c>
      <c r="E11" s="58" t="s">
        <v>45</v>
      </c>
      <c r="F11" s="58" t="s">
        <v>41</v>
      </c>
      <c r="G11" s="58" t="s">
        <v>43</v>
      </c>
      <c r="H11" s="62"/>
      <c r="I11" s="40">
        <v>3000</v>
      </c>
      <c r="J11" s="42">
        <f>b!D22</f>
        <v>730</v>
      </c>
      <c r="K11" s="88" t="str">
        <f>b!E22</f>
        <v>Good Oil Return Not Guaranteed</v>
      </c>
      <c r="L11" s="54"/>
    </row>
    <row r="12" spans="2:13" ht="28.5" customHeight="1">
      <c r="B12" s="52"/>
      <c r="C12" s="66" t="s">
        <v>33</v>
      </c>
      <c r="D12" s="67">
        <v>0.05</v>
      </c>
      <c r="E12" s="68">
        <v>20</v>
      </c>
      <c r="F12" s="69">
        <v>0.8</v>
      </c>
      <c r="G12" s="70">
        <f>F12*E12*D12</f>
        <v>0.8</v>
      </c>
      <c r="H12" s="62"/>
      <c r="I12" s="39">
        <v>4500</v>
      </c>
      <c r="J12" s="42">
        <f>b!D23</f>
        <v>490</v>
      </c>
      <c r="K12" s="88" t="str">
        <f>b!E23</f>
        <v>OK</v>
      </c>
      <c r="L12" s="54"/>
    </row>
    <row r="13" spans="2:13" ht="28.5" customHeight="1">
      <c r="B13" s="52"/>
      <c r="C13" s="66" t="s">
        <v>34</v>
      </c>
      <c r="D13" s="69">
        <v>1.7999999999999999E-2</v>
      </c>
      <c r="E13" s="68">
        <v>0</v>
      </c>
      <c r="F13" s="69">
        <v>0.8</v>
      </c>
      <c r="G13" s="70">
        <f>F13*E13*D13</f>
        <v>0</v>
      </c>
      <c r="H13" s="62"/>
      <c r="I13" s="39">
        <v>5600</v>
      </c>
      <c r="J13" s="42">
        <f>b!D24</f>
        <v>490</v>
      </c>
      <c r="K13" s="88" t="str">
        <f>b!E24</f>
        <v>OK</v>
      </c>
      <c r="L13" s="54"/>
    </row>
    <row r="14" spans="2:13" ht="24.75" customHeight="1">
      <c r="B14" s="52"/>
      <c r="C14" s="104" t="s">
        <v>47</v>
      </c>
      <c r="D14" s="105"/>
      <c r="E14" s="105"/>
      <c r="F14" s="106"/>
      <c r="G14" s="71">
        <f>G13+G12</f>
        <v>0.8</v>
      </c>
      <c r="H14" s="62"/>
      <c r="I14" s="91" t="s">
        <v>58</v>
      </c>
      <c r="J14" s="53"/>
      <c r="K14" s="53"/>
      <c r="L14" s="54"/>
    </row>
    <row r="15" spans="2:13" ht="12.75" customHeight="1">
      <c r="B15" s="52"/>
      <c r="C15" s="72"/>
      <c r="D15" s="73"/>
      <c r="E15" s="73"/>
      <c r="F15" s="73"/>
      <c r="G15" s="74"/>
      <c r="H15" s="62"/>
      <c r="L15" s="54"/>
    </row>
    <row r="16" spans="2:13" ht="21" customHeight="1">
      <c r="B16" s="52"/>
      <c r="C16" s="58" t="s">
        <v>38</v>
      </c>
      <c r="D16" s="38" t="s">
        <v>37</v>
      </c>
      <c r="E16" s="38" t="s">
        <v>39</v>
      </c>
      <c r="F16" s="38" t="s">
        <v>40</v>
      </c>
      <c r="G16" s="38" t="s">
        <v>42</v>
      </c>
      <c r="H16" s="62"/>
      <c r="L16" s="54"/>
    </row>
    <row r="17" spans="2:12" ht="19.5" customHeight="1">
      <c r="B17" s="52"/>
      <c r="C17" s="38" t="s">
        <v>85</v>
      </c>
      <c r="D17" s="38" t="s">
        <v>73</v>
      </c>
      <c r="E17" s="38" t="s">
        <v>44</v>
      </c>
      <c r="F17" s="58" t="s">
        <v>41</v>
      </c>
      <c r="G17" s="58" t="s">
        <v>43</v>
      </c>
      <c r="H17" s="62"/>
      <c r="I17" s="53"/>
      <c r="J17" s="53"/>
      <c r="K17" s="53"/>
      <c r="L17" s="54"/>
    </row>
    <row r="18" spans="2:12" ht="21.75" customHeight="1">
      <c r="B18" s="52"/>
      <c r="C18" s="69">
        <v>1</v>
      </c>
      <c r="D18" s="68">
        <v>3</v>
      </c>
      <c r="E18" s="110">
        <v>-5</v>
      </c>
      <c r="F18" s="113">
        <f>a!D6</f>
        <v>0.14875500000000003</v>
      </c>
      <c r="G18" s="70">
        <f>D18*F$18</f>
        <v>0.44626500000000008</v>
      </c>
      <c r="H18" s="62"/>
      <c r="I18" s="53"/>
      <c r="J18" s="53"/>
      <c r="K18" s="53"/>
      <c r="L18" s="54"/>
    </row>
    <row r="19" spans="2:12" ht="21.75" customHeight="1">
      <c r="B19" s="52"/>
      <c r="C19" s="69">
        <v>2</v>
      </c>
      <c r="D19" s="68">
        <v>3</v>
      </c>
      <c r="E19" s="111"/>
      <c r="F19" s="114"/>
      <c r="G19" s="70">
        <f t="shared" ref="G19:G21" si="0">D19*F$18</f>
        <v>0.44626500000000008</v>
      </c>
      <c r="H19" s="62"/>
      <c r="I19" s="53"/>
      <c r="J19" s="53"/>
      <c r="K19" s="53"/>
      <c r="L19" s="54"/>
    </row>
    <row r="20" spans="2:12" ht="21.75" customHeight="1">
      <c r="B20" s="52"/>
      <c r="C20" s="69">
        <v>3</v>
      </c>
      <c r="D20" s="68">
        <v>2</v>
      </c>
      <c r="E20" s="111"/>
      <c r="F20" s="114"/>
      <c r="G20" s="70">
        <f t="shared" si="0"/>
        <v>0.29751000000000005</v>
      </c>
      <c r="H20" s="53"/>
      <c r="I20" s="53"/>
      <c r="J20" s="53"/>
      <c r="K20" s="53"/>
      <c r="L20" s="54"/>
    </row>
    <row r="21" spans="2:12" ht="21.75" customHeight="1">
      <c r="B21" s="52"/>
      <c r="C21" s="69">
        <v>4</v>
      </c>
      <c r="D21" s="68">
        <v>0</v>
      </c>
      <c r="E21" s="112"/>
      <c r="F21" s="115"/>
      <c r="G21" s="70">
        <f t="shared" si="0"/>
        <v>0</v>
      </c>
      <c r="H21" s="53"/>
      <c r="I21" s="53"/>
      <c r="J21" s="53"/>
      <c r="K21" s="53"/>
      <c r="L21" s="54"/>
    </row>
    <row r="22" spans="2:12" ht="21.75" customHeight="1">
      <c r="B22" s="52"/>
      <c r="C22" s="116" t="s">
        <v>52</v>
      </c>
      <c r="D22" s="117"/>
      <c r="E22" s="117"/>
      <c r="F22" s="118"/>
      <c r="G22" s="70">
        <f>SUM(G18:G21)</f>
        <v>1.1900400000000002</v>
      </c>
      <c r="H22" s="53"/>
      <c r="J22" s="53"/>
      <c r="K22" s="53"/>
      <c r="L22" s="54"/>
    </row>
    <row r="23" spans="2:12" ht="21.75" customHeight="1">
      <c r="B23" s="52"/>
      <c r="C23" s="95" t="s">
        <v>59</v>
      </c>
      <c r="D23" s="96"/>
      <c r="E23" s="96"/>
      <c r="F23" s="97"/>
      <c r="G23" s="71">
        <f>MIN(G22,1.35)</f>
        <v>1.1900400000000002</v>
      </c>
      <c r="H23" s="53"/>
      <c r="J23" s="53"/>
      <c r="K23" s="53"/>
      <c r="L23" s="54"/>
    </row>
    <row r="24" spans="2:12">
      <c r="B24" s="52"/>
      <c r="C24" s="119" t="s">
        <v>82</v>
      </c>
      <c r="D24" s="120"/>
      <c r="E24" s="120"/>
      <c r="F24" s="120"/>
      <c r="G24" s="120"/>
      <c r="H24" s="53"/>
      <c r="I24" s="90"/>
      <c r="J24" s="53"/>
      <c r="K24" s="53"/>
      <c r="L24" s="54"/>
    </row>
    <row r="25" spans="2:12">
      <c r="B25" s="52"/>
      <c r="C25" s="121"/>
      <c r="D25" s="121"/>
      <c r="E25" s="121"/>
      <c r="F25" s="121"/>
      <c r="G25" s="121"/>
      <c r="H25" s="53"/>
      <c r="I25" s="90"/>
      <c r="J25" s="53"/>
      <c r="K25" s="53"/>
      <c r="L25" s="54"/>
    </row>
    <row r="26" spans="2:12" ht="22.5" customHeight="1">
      <c r="B26" s="52"/>
      <c r="C26" s="122"/>
      <c r="D26" s="122"/>
      <c r="E26" s="122"/>
      <c r="F26" s="122"/>
      <c r="G26" s="122"/>
      <c r="H26" s="53"/>
      <c r="I26" s="90"/>
      <c r="J26" s="53"/>
      <c r="K26" s="53"/>
      <c r="L26" s="54"/>
    </row>
    <row r="27" spans="2:12" ht="30.75" customHeight="1">
      <c r="B27" s="52"/>
      <c r="C27" s="107" t="s">
        <v>46</v>
      </c>
      <c r="D27" s="108"/>
      <c r="E27" s="108"/>
      <c r="F27" s="109"/>
      <c r="G27" s="75">
        <f>G23+G14+G8</f>
        <v>4.1400399999999999</v>
      </c>
      <c r="H27" s="53"/>
      <c r="I27" s="53"/>
      <c r="J27" s="53"/>
      <c r="K27" s="53"/>
      <c r="L27" s="54"/>
    </row>
    <row r="28" spans="2:12" ht="33.75" customHeight="1">
      <c r="B28" s="52"/>
      <c r="C28" s="94" t="str">
        <f>IF(G22&gt;1.35, "Charge is limited by max allowable evaporator charge (1.35 kg) to secure operation within intended usage.","")</f>
        <v/>
      </c>
      <c r="D28" s="94"/>
      <c r="E28" s="94"/>
      <c r="F28" s="94"/>
      <c r="G28" s="94"/>
      <c r="H28" s="53"/>
      <c r="I28" s="53"/>
      <c r="J28" s="53"/>
      <c r="K28" s="53"/>
      <c r="L28" s="54"/>
    </row>
    <row r="29" spans="2:12" ht="12.75" customHeight="1" thickBot="1">
      <c r="B29" s="76"/>
      <c r="C29" s="77"/>
      <c r="D29" s="77"/>
      <c r="E29" s="77"/>
      <c r="F29" s="77"/>
      <c r="G29" s="77"/>
      <c r="H29" s="77"/>
      <c r="I29" s="77"/>
      <c r="J29" s="77"/>
      <c r="K29" s="77"/>
      <c r="L29" s="78"/>
    </row>
  </sheetData>
  <sheetProtection algorithmName="SHA-512" hashValue="FTRWliAYKtNGl4J4rzOTDGRmMG8L4/vMv6fXK7Bs+9nYm+Em0trQ2fnWRRMaXla4SsLbyCqW2fH+mNw1Hp8Nfw==" saltValue="n/0WX9SVNVx8+6GWS5CU8A==" spinCount="100000" sheet="1" objects="1" scenarios="1" formatCells="0" formatColumns="0" formatRows="0"/>
  <mergeCells count="10">
    <mergeCell ref="C28:G28"/>
    <mergeCell ref="C8:F8"/>
    <mergeCell ref="C6:F7"/>
    <mergeCell ref="C14:F14"/>
    <mergeCell ref="C27:F27"/>
    <mergeCell ref="E18:E21"/>
    <mergeCell ref="F18:F21"/>
    <mergeCell ref="C22:F22"/>
    <mergeCell ref="C23:F23"/>
    <mergeCell ref="C24:G26"/>
  </mergeCells>
  <pageMargins left="0.25" right="0.25" top="0.75" bottom="0.75" header="0.3" footer="0.3"/>
  <pageSetup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FF98D-835F-4F28-91C8-5D366AF39800}">
  <dimension ref="C4:D6"/>
  <sheetViews>
    <sheetView workbookViewId="0">
      <selection activeCell="C28" sqref="C28:G28"/>
    </sheetView>
  </sheetViews>
  <sheetFormatPr defaultRowHeight="15"/>
  <sheetData>
    <row r="4" spans="3:4" ht="30">
      <c r="C4" s="38" t="str">
        <f>'Refrigerant &amp; Oil Charge'!E16</f>
        <v>Set Point</v>
      </c>
      <c r="D4" s="38" t="str">
        <f>'Refrigerant &amp; Oil Charge'!F16</f>
        <v>Average density</v>
      </c>
    </row>
    <row r="5" spans="3:4">
      <c r="C5" s="38" t="str">
        <f>'Refrigerant &amp; Oil Charge'!E17</f>
        <v>degC</v>
      </c>
      <c r="D5" s="38" t="str">
        <f>'Refrigerant &amp; Oil Charge'!F17</f>
        <v>kg/L</v>
      </c>
    </row>
    <row r="6" spans="3:4">
      <c r="C6" s="92">
        <f>'Refrigerant &amp; Oil Charge'!E18</f>
        <v>-5</v>
      </c>
      <c r="D6" s="93">
        <f>0.1811+0.006469*C6+0.00006776*E18^2</f>
        <v>0.14875500000000003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42EFF-EA74-423D-B545-83E48990C7DE}">
  <dimension ref="B2:E24"/>
  <sheetViews>
    <sheetView showGridLines="0" workbookViewId="0">
      <selection activeCell="C28" sqref="C28:G28"/>
    </sheetView>
  </sheetViews>
  <sheetFormatPr defaultRowHeight="15"/>
  <cols>
    <col min="2" max="2" width="18.140625" customWidth="1"/>
    <col min="3" max="3" width="27.42578125" customWidth="1"/>
    <col min="4" max="4" width="25.140625" customWidth="1"/>
    <col min="5" max="5" width="25.28515625" customWidth="1"/>
  </cols>
  <sheetData>
    <row r="2" spans="2:4">
      <c r="B2" t="s">
        <v>60</v>
      </c>
    </row>
    <row r="3" spans="2:4">
      <c r="B3" s="41" t="s">
        <v>63</v>
      </c>
    </row>
    <row r="4" spans="2:4">
      <c r="B4" s="41" t="s">
        <v>64</v>
      </c>
    </row>
    <row r="5" spans="2:4">
      <c r="B5" s="41" t="s">
        <v>65</v>
      </c>
    </row>
    <row r="7" spans="2:4">
      <c r="B7" t="s">
        <v>61</v>
      </c>
    </row>
    <row r="8" spans="2:4">
      <c r="B8" t="s">
        <v>66</v>
      </c>
    </row>
    <row r="10" spans="2:4">
      <c r="B10" s="43" t="s">
        <v>62</v>
      </c>
      <c r="C10" s="35" t="s">
        <v>44</v>
      </c>
      <c r="D10" s="34">
        <f>ROUND('Refrigerant &amp; Oil Charge'!E18/5,0)*5</f>
        <v>-5</v>
      </c>
    </row>
    <row r="11" spans="2:4">
      <c r="B11" s="43" t="s">
        <v>74</v>
      </c>
      <c r="C11" s="44" t="s">
        <v>75</v>
      </c>
      <c r="D11" s="34">
        <f>MIN(COUNTIF('Refrigerant &amp; Oil Charge'!D18:D21,"&gt;0"),2)</f>
        <v>2</v>
      </c>
    </row>
    <row r="13" spans="2:4">
      <c r="B13" t="s">
        <v>67</v>
      </c>
    </row>
    <row r="14" spans="2:4">
      <c r="B14" t="s">
        <v>68</v>
      </c>
    </row>
    <row r="16" spans="2:4">
      <c r="B16" s="43" t="s">
        <v>69</v>
      </c>
      <c r="C16" s="35" t="s">
        <v>73</v>
      </c>
      <c r="D16" s="34">
        <f>SUM('Refrigerant &amp; Oil Charge'!D18:D21)</f>
        <v>8</v>
      </c>
    </row>
    <row r="17" spans="2:5">
      <c r="B17" s="43" t="s">
        <v>70</v>
      </c>
      <c r="C17" s="35" t="s">
        <v>56</v>
      </c>
      <c r="D17" s="34">
        <f>(D16-2)*50</f>
        <v>300</v>
      </c>
    </row>
    <row r="19" spans="2:5">
      <c r="B19" s="43"/>
      <c r="C19" s="45" t="s">
        <v>77</v>
      </c>
      <c r="D19" s="45" t="s">
        <v>77</v>
      </c>
      <c r="E19" s="43" t="s">
        <v>79</v>
      </c>
    </row>
    <row r="20" spans="2:5">
      <c r="B20" s="35" t="s">
        <v>71</v>
      </c>
      <c r="C20" s="43" t="s">
        <v>72</v>
      </c>
      <c r="D20" s="46" t="s">
        <v>78</v>
      </c>
      <c r="E20" s="43"/>
    </row>
    <row r="21" spans="2:5" ht="30">
      <c r="B21" s="34" t="s">
        <v>76</v>
      </c>
      <c r="C21" s="34">
        <f>'c'!G4</f>
        <v>430</v>
      </c>
      <c r="D21" s="37">
        <f>C21+D$17</f>
        <v>730</v>
      </c>
      <c r="E21" s="89" t="str">
        <f>'c'!H4</f>
        <v>Good Oil Return Not Guaranteed</v>
      </c>
    </row>
    <row r="22" spans="2:5" ht="30">
      <c r="B22" s="34">
        <v>3000</v>
      </c>
      <c r="C22" s="34">
        <f>'c'!G5</f>
        <v>430</v>
      </c>
      <c r="D22" s="37">
        <f>C22+D$17</f>
        <v>730</v>
      </c>
      <c r="E22" s="89" t="str">
        <f>'c'!H5</f>
        <v>Good Oil Return Not Guaranteed</v>
      </c>
    </row>
    <row r="23" spans="2:5">
      <c r="B23" s="34">
        <v>4500</v>
      </c>
      <c r="C23" s="34">
        <f>'c'!G6</f>
        <v>190</v>
      </c>
      <c r="D23" s="37">
        <f>C23+D$17</f>
        <v>490</v>
      </c>
      <c r="E23" s="89" t="str">
        <f>'c'!H6</f>
        <v>OK</v>
      </c>
    </row>
    <row r="24" spans="2:5">
      <c r="B24" s="34">
        <v>5600</v>
      </c>
      <c r="C24" s="34">
        <f>'c'!G7</f>
        <v>190</v>
      </c>
      <c r="D24" s="37">
        <f>C24+D$17</f>
        <v>490</v>
      </c>
      <c r="E24" s="89" t="str">
        <f>'c'!H7</f>
        <v>OK</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9"/>
  <sheetViews>
    <sheetView zoomScale="115" zoomScaleNormal="115" workbookViewId="0">
      <selection activeCell="C28" sqref="C28:G28"/>
    </sheetView>
  </sheetViews>
  <sheetFormatPr defaultColWidth="9" defaultRowHeight="13.5"/>
  <cols>
    <col min="1" max="1" width="5.140625" style="1" customWidth="1"/>
    <col min="2" max="2" width="41.28515625" style="1" bestFit="1" customWidth="1"/>
    <col min="3" max="3" width="5.5703125" style="1" customWidth="1"/>
    <col min="4" max="4" width="5.28515625" style="1" bestFit="1" customWidth="1"/>
    <col min="5" max="5" width="8.7109375" style="1" customWidth="1"/>
    <col min="6" max="6" width="25.42578125" style="1" bestFit="1" customWidth="1"/>
    <col min="7" max="7" width="23.85546875" style="1" customWidth="1"/>
    <col min="8" max="8" width="24.42578125" style="1" customWidth="1"/>
    <col min="9" max="9" width="9" style="1"/>
    <col min="10" max="10" width="9.7109375" style="1" bestFit="1" customWidth="1"/>
    <col min="11" max="16384" width="9" style="1"/>
  </cols>
  <sheetData>
    <row r="1" spans="2:8" ht="21.75" customHeight="1" thickBot="1"/>
    <row r="2" spans="2:8" ht="13.5" customHeight="1">
      <c r="B2" s="123" t="s">
        <v>9</v>
      </c>
      <c r="C2" s="124"/>
      <c r="D2" s="125"/>
      <c r="E2" s="3"/>
      <c r="F2" s="129" t="s">
        <v>10</v>
      </c>
      <c r="G2" s="130"/>
      <c r="H2" s="131"/>
    </row>
    <row r="3" spans="2:8" ht="27.75" thickBot="1">
      <c r="B3" s="126"/>
      <c r="C3" s="127"/>
      <c r="D3" s="128"/>
      <c r="F3" s="85" t="s">
        <v>6</v>
      </c>
      <c r="G3" s="86" t="s">
        <v>18</v>
      </c>
      <c r="H3" s="87" t="s">
        <v>79</v>
      </c>
    </row>
    <row r="4" spans="2:8" ht="27">
      <c r="B4" s="7" t="s">
        <v>13</v>
      </c>
      <c r="C4" s="12">
        <f>b!D11</f>
        <v>2</v>
      </c>
      <c r="D4" s="13" t="s">
        <v>8</v>
      </c>
      <c r="F4" s="82" t="s">
        <v>76</v>
      </c>
      <c r="G4" s="83">
        <f>IF(SUM(d!M6:R12)&gt;0,MIN(d!V4:AA4),430)</f>
        <v>430</v>
      </c>
      <c r="H4" s="84" t="str">
        <f>IF(SUM(d!M6:R12)=0,"Good Oil Return Not Guaranteed", "OK")</f>
        <v>Good Oil Return Not Guaranteed</v>
      </c>
    </row>
    <row r="5" spans="2:8" ht="38.25" customHeight="1">
      <c r="B5" s="8" t="s">
        <v>11</v>
      </c>
      <c r="C5" s="14">
        <f>ROUND('Refrigerant &amp; Oil Charge'!E18/5,0)*5</f>
        <v>-5</v>
      </c>
      <c r="D5" s="15" t="s">
        <v>7</v>
      </c>
      <c r="F5" s="10" t="s">
        <v>14</v>
      </c>
      <c r="G5" s="14">
        <f>IF(SUM(d!M17:R23)&gt;0,MIN(d!V5:AA5),430)</f>
        <v>430</v>
      </c>
      <c r="H5" s="81" t="str">
        <f>IF(SUM(d!M17:R23)=0,"Good Oil Return Not Guaranteed", "OK")</f>
        <v>Good Oil Return Not Guaranteed</v>
      </c>
    </row>
    <row r="6" spans="2:8" ht="38.25" customHeight="1" thickBot="1">
      <c r="B6" s="9" t="s">
        <v>12</v>
      </c>
      <c r="C6" s="16">
        <f>'Refrigerant &amp; Oil Charge'!K6</f>
        <v>32</v>
      </c>
      <c r="D6" s="17" t="s">
        <v>7</v>
      </c>
      <c r="F6" s="10" t="s">
        <v>1</v>
      </c>
      <c r="G6" s="14">
        <f>IF(SUM(d!M28:R34)&gt;0,MIN(d!V6:AA6),430)</f>
        <v>190</v>
      </c>
      <c r="H6" s="81" t="str">
        <f>IF(SUM(d!M28:R34)=0,"Good Oil Return Not Guaranteed", "OK")</f>
        <v>OK</v>
      </c>
    </row>
    <row r="7" spans="2:8" ht="38.25" customHeight="1" thickBot="1">
      <c r="B7" s="3"/>
      <c r="C7" s="3"/>
      <c r="F7" s="11" t="s">
        <v>0</v>
      </c>
      <c r="G7" s="16">
        <f>IF(SUM(d!M39:R45)&gt;0,MIN(d!V7:AA7),430)</f>
        <v>190</v>
      </c>
      <c r="H7" s="81" t="str">
        <f>IF(SUM(d!M39:R45)=0,"Good Oil Return Not Guaranteed", "OK")</f>
        <v>OK</v>
      </c>
    </row>
    <row r="9" spans="2:8">
      <c r="F9" s="18" t="s">
        <v>15</v>
      </c>
    </row>
  </sheetData>
  <protectedRanges>
    <protectedRange sqref="C4:C6" name="条件入力"/>
  </protectedRanges>
  <mergeCells count="2">
    <mergeCell ref="B2:D3"/>
    <mergeCell ref="F2:H2"/>
  </mergeCells>
  <phoneticPr fontId="1"/>
  <pageMargins left="0.7" right="0.7" top="0.75" bottom="0.75" header="0.3" footer="0.3"/>
  <pageSetup paperSize="9" orientation="portrait" r:id="rId1"/>
  <headerFooter>
    <oddFooter>&amp;C_x000D_&amp;1#&amp;"Calibri"&amp;10&amp;K000000 Classified as Business</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d!$C$6:$C$12</xm:f>
          </x14:formula1>
          <xm:sqref>C5</xm:sqref>
        </x14:dataValidation>
        <x14:dataValidation type="list" allowBlank="1" showInputMessage="1" showErrorMessage="1" xr:uid="{00000000-0002-0000-0000-000001000000}">
          <x14:formula1>
            <xm:f>d!$B$47:$B$48</xm:f>
          </x14:formula1>
          <xm:sqref>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8"/>
  <sheetViews>
    <sheetView zoomScale="70" zoomScaleNormal="70" workbookViewId="0">
      <selection activeCell="C28" sqref="C28:G28"/>
    </sheetView>
  </sheetViews>
  <sheetFormatPr defaultColWidth="9" defaultRowHeight="13.5"/>
  <cols>
    <col min="1" max="1" width="3.42578125" style="1" customWidth="1"/>
    <col min="2" max="2" width="9.85546875" style="3" customWidth="1"/>
    <col min="3" max="3" width="32.140625" style="3" customWidth="1"/>
    <col min="4" max="5" width="6.28515625" style="3" bestFit="1" customWidth="1"/>
    <col min="6" max="6" width="6.42578125" style="3" bestFit="1" customWidth="1"/>
    <col min="7" max="8" width="6.28515625" style="3" bestFit="1" customWidth="1"/>
    <col min="9" max="9" width="6.42578125" style="3" bestFit="1" customWidth="1"/>
    <col min="10" max="10" width="3.42578125" style="3" customWidth="1"/>
    <col min="11" max="11" width="9.85546875" style="3" bestFit="1" customWidth="1"/>
    <col min="12" max="12" width="31.42578125" style="1" bestFit="1" customWidth="1"/>
    <col min="13" max="14" width="6.28515625" style="1" bestFit="1" customWidth="1"/>
    <col min="15" max="15" width="6.42578125" style="1" bestFit="1" customWidth="1"/>
    <col min="16" max="17" width="6.28515625" style="1" bestFit="1" customWidth="1"/>
    <col min="18" max="18" width="6.5703125" style="1" customWidth="1"/>
    <col min="19" max="19" width="2.28515625" style="1" customWidth="1"/>
    <col min="20" max="20" width="12.7109375" style="1" customWidth="1"/>
    <col min="21" max="21" width="14.42578125" style="1" customWidth="1"/>
    <col min="22" max="27" width="11.42578125" style="1" customWidth="1"/>
    <col min="28" max="16384" width="9" style="1"/>
  </cols>
  <sheetData>
    <row r="1" spans="1:27">
      <c r="B1" s="20"/>
      <c r="C1" s="20"/>
      <c r="D1" s="20"/>
      <c r="E1" s="20"/>
      <c r="F1" s="20"/>
      <c r="G1" s="20"/>
      <c r="H1" s="20"/>
      <c r="I1" s="20"/>
      <c r="J1" s="20"/>
      <c r="K1" s="20"/>
    </row>
    <row r="2" spans="1:27" ht="14.25">
      <c r="B2" s="29" t="s">
        <v>22</v>
      </c>
      <c r="K2" s="29" t="s">
        <v>23</v>
      </c>
      <c r="T2" s="30" t="s">
        <v>24</v>
      </c>
    </row>
    <row r="3" spans="1:27">
      <c r="A3" s="2"/>
      <c r="B3" s="134" t="s">
        <v>3</v>
      </c>
      <c r="C3" s="19" t="s">
        <v>21</v>
      </c>
      <c r="D3" s="133">
        <v>1</v>
      </c>
      <c r="E3" s="133"/>
      <c r="F3" s="133"/>
      <c r="G3" s="133">
        <v>2</v>
      </c>
      <c r="H3" s="133"/>
      <c r="I3" s="133"/>
      <c r="K3" s="134" t="s">
        <v>3</v>
      </c>
      <c r="L3" s="19" t="s">
        <v>21</v>
      </c>
      <c r="M3" s="135">
        <v>1</v>
      </c>
      <c r="N3" s="136"/>
      <c r="O3" s="137"/>
      <c r="P3" s="133">
        <v>2</v>
      </c>
      <c r="Q3" s="133"/>
      <c r="R3" s="133"/>
      <c r="T3" s="138" t="s">
        <v>16</v>
      </c>
      <c r="U3" s="140"/>
      <c r="V3" s="138">
        <v>1</v>
      </c>
      <c r="W3" s="139"/>
      <c r="X3" s="140"/>
      <c r="Y3" s="138">
        <v>2</v>
      </c>
      <c r="Z3" s="139"/>
      <c r="AA3" s="140"/>
    </row>
    <row r="4" spans="1:27" ht="21" customHeight="1">
      <c r="A4" s="2"/>
      <c r="B4" s="134"/>
      <c r="C4" s="5" t="s">
        <v>20</v>
      </c>
      <c r="D4" s="5">
        <v>430</v>
      </c>
      <c r="E4" s="5">
        <v>190</v>
      </c>
      <c r="F4" s="5">
        <v>0</v>
      </c>
      <c r="G4" s="33">
        <v>430</v>
      </c>
      <c r="H4" s="5">
        <v>190</v>
      </c>
      <c r="I4" s="5">
        <v>0</v>
      </c>
      <c r="K4" s="134"/>
      <c r="L4" s="19" t="s">
        <v>20</v>
      </c>
      <c r="M4" s="36">
        <v>430</v>
      </c>
      <c r="N4" s="36">
        <v>190</v>
      </c>
      <c r="O4" s="36">
        <v>0</v>
      </c>
      <c r="P4" s="36">
        <v>430</v>
      </c>
      <c r="Q4" s="36">
        <v>190</v>
      </c>
      <c r="R4" s="36">
        <v>0</v>
      </c>
      <c r="T4" s="141" t="s">
        <v>17</v>
      </c>
      <c r="U4" s="27" t="s">
        <v>3</v>
      </c>
      <c r="V4" s="23" t="str">
        <f>IF(SUM(M6:M12)=1,430, "")</f>
        <v/>
      </c>
      <c r="W4" s="23" t="str">
        <f>IF(SUM(N6:N12)=1,190, "")</f>
        <v/>
      </c>
      <c r="X4" s="23" t="str">
        <f>IF(SUM(O6:O12)=1,0, "")</f>
        <v/>
      </c>
      <c r="Y4" s="23" t="str">
        <f>IF(SUM(P6:P12)=1,430,"")</f>
        <v/>
      </c>
      <c r="Z4" s="23" t="str">
        <f>IF(SUM(Q6:Q12)=1,190,"")</f>
        <v/>
      </c>
      <c r="AA4" s="23" t="str">
        <f>IF(SUM(R6:R12)=1,0,"")</f>
        <v/>
      </c>
    </row>
    <row r="5" spans="1:27" ht="18.75" customHeight="1">
      <c r="A5" s="2"/>
      <c r="B5" s="134"/>
      <c r="C5" s="5" t="s">
        <v>19</v>
      </c>
      <c r="D5" s="6">
        <v>2</v>
      </c>
      <c r="E5" s="6">
        <v>2.5</v>
      </c>
      <c r="F5" s="6">
        <v>4</v>
      </c>
      <c r="G5" s="6">
        <v>4</v>
      </c>
      <c r="H5" s="6">
        <v>5</v>
      </c>
      <c r="I5" s="6">
        <v>8</v>
      </c>
      <c r="J5" s="4"/>
      <c r="K5" s="134"/>
      <c r="L5" s="19" t="s">
        <v>19</v>
      </c>
      <c r="M5" s="6">
        <v>2</v>
      </c>
      <c r="N5" s="6">
        <v>2.5</v>
      </c>
      <c r="O5" s="6">
        <v>4</v>
      </c>
      <c r="P5" s="6">
        <v>4</v>
      </c>
      <c r="Q5" s="6">
        <v>5</v>
      </c>
      <c r="R5" s="6">
        <v>8</v>
      </c>
      <c r="T5" s="141"/>
      <c r="U5" s="27" t="s">
        <v>2</v>
      </c>
      <c r="V5" s="23" t="str">
        <f>IF(SUM(M17:M23)=1,430, "")</f>
        <v/>
      </c>
      <c r="W5" s="23" t="str">
        <f>IF(SUM(N17:N23)=1,190, "")</f>
        <v/>
      </c>
      <c r="X5" s="23" t="str">
        <f>IF(SUM(O17:O23)=1,0, "")</f>
        <v/>
      </c>
      <c r="Y5" s="23" t="str">
        <f>IF(SUM(P17:P23)=1,430,"")</f>
        <v/>
      </c>
      <c r="Z5" s="23" t="str">
        <f>IF(SUM(Q17:Q23)=1,190,"")</f>
        <v/>
      </c>
      <c r="AA5" s="23" t="str">
        <f>IF(SUM(R17:R23)=1,0,"")</f>
        <v/>
      </c>
    </row>
    <row r="6" spans="1:27" ht="15.75" customHeight="1">
      <c r="A6" s="2"/>
      <c r="B6" s="132" t="s">
        <v>11</v>
      </c>
      <c r="C6" s="5">
        <v>-25</v>
      </c>
      <c r="D6" s="6">
        <v>28.254794929684305</v>
      </c>
      <c r="E6" s="6">
        <v>19.86042191809824</v>
      </c>
      <c r="F6" s="6"/>
      <c r="G6" s="6"/>
      <c r="H6" s="6"/>
      <c r="I6" s="6"/>
      <c r="J6" s="4"/>
      <c r="K6" s="132" t="s">
        <v>11</v>
      </c>
      <c r="L6" s="5">
        <v>-25</v>
      </c>
      <c r="M6" s="31">
        <f>AND('c'!$C$4=$M$3,'c'!$C$5=$C6,('c'!$C$6&lt;=D6))*1</f>
        <v>0</v>
      </c>
      <c r="N6" s="31">
        <f>AND('c'!$C$4=$M$3,'c'!$C$5=$C6,('c'!$C$6&lt;=E6))*1</f>
        <v>0</v>
      </c>
      <c r="O6" s="31">
        <f>AND('c'!$C$4=$M$3,'c'!$C$5=$C6,('c'!$C$6&lt;=F6))*1</f>
        <v>0</v>
      </c>
      <c r="P6" s="31">
        <f>AND('c'!$C$4=$P$3,'c'!$C$5=$C6,('c'!$C$6&lt;=G6))*1</f>
        <v>0</v>
      </c>
      <c r="Q6" s="31">
        <f>AND('c'!$C$4=$P$3,'c'!$C$5=$C6,('c'!$C$6&lt;=H6))*1</f>
        <v>0</v>
      </c>
      <c r="R6" s="31">
        <f>AND('c'!$C$4=$P$3,'c'!$C$5=$C6,('c'!$C$6&lt;=I6))*1</f>
        <v>0</v>
      </c>
      <c r="T6" s="141"/>
      <c r="U6" s="27" t="s">
        <v>1</v>
      </c>
      <c r="V6" s="23" t="str">
        <f>IF(SUM(M28:M34)=1,430, "")</f>
        <v/>
      </c>
      <c r="W6" s="23" t="str">
        <f>IF(SUM(N28:N34)=1,190, "")</f>
        <v/>
      </c>
      <c r="X6" s="23" t="str">
        <f>IF(SUM(O28:O34)=1,0, "")</f>
        <v/>
      </c>
      <c r="Y6" s="23">
        <f>IF(SUM(P28:P34)=1,430,"")</f>
        <v>430</v>
      </c>
      <c r="Z6" s="23">
        <f>IF(SUM(Q28:Q34)=1,190,"")</f>
        <v>190</v>
      </c>
      <c r="AA6" s="23" t="str">
        <f>IF(SUM(R28:R34)=1,0,"")</f>
        <v/>
      </c>
    </row>
    <row r="7" spans="1:27">
      <c r="A7" s="2"/>
      <c r="B7" s="132"/>
      <c r="C7" s="5">
        <v>-20</v>
      </c>
      <c r="D7" s="6">
        <v>29.059135907908022</v>
      </c>
      <c r="E7" s="6">
        <v>20.747049672807961</v>
      </c>
      <c r="F7" s="6"/>
      <c r="G7" s="6"/>
      <c r="H7" s="6"/>
      <c r="I7" s="5"/>
      <c r="K7" s="132"/>
      <c r="L7" s="5">
        <v>-20</v>
      </c>
      <c r="M7" s="31">
        <f>AND('c'!$C$4=$M$3,'c'!$C$5=$C7,('c'!$C$6&lt;=D7))*1</f>
        <v>0</v>
      </c>
      <c r="N7" s="31">
        <f>AND('c'!$C$4=$M$3,'c'!$C$5=$C7,('c'!$C$6&lt;=E7))*1</f>
        <v>0</v>
      </c>
      <c r="O7" s="31">
        <f>AND('c'!$C$4=$M$3,'c'!$C$5=$C7,('c'!$C$6&lt;=F7))*1</f>
        <v>0</v>
      </c>
      <c r="P7" s="31">
        <f>AND('c'!$C$4=$P$3,'c'!$C$5=$C7,('c'!$C$6&lt;=G7))*1</f>
        <v>0</v>
      </c>
      <c r="Q7" s="31">
        <f>AND('c'!$C$4=$P$3,'c'!$C$5=$C7,('c'!$C$6&lt;=H7))*1</f>
        <v>0</v>
      </c>
      <c r="R7" s="31">
        <f>AND('c'!$C$4=$P$3,'c'!$C$5=$C7,('c'!$C$6&lt;=I7))*1</f>
        <v>0</v>
      </c>
      <c r="T7" s="141"/>
      <c r="U7" s="28" t="s">
        <v>0</v>
      </c>
      <c r="V7" s="23" t="str">
        <f>IF(SUM(M39:M45)=1,430, "")</f>
        <v/>
      </c>
      <c r="W7" s="23" t="str">
        <f>IF(SUM(N39:N45)=1,190, "")</f>
        <v/>
      </c>
      <c r="X7" s="23" t="str">
        <f>IF(SUM(O39:O45)=1,0, "")</f>
        <v/>
      </c>
      <c r="Y7" s="23">
        <f>IF(SUM(P39:P45)=1,430,"")</f>
        <v>430</v>
      </c>
      <c r="Z7" s="23">
        <f>IF(SUM(Q39:Q45)=1,190,"")</f>
        <v>190</v>
      </c>
      <c r="AA7" s="23" t="str">
        <f>IF(SUM(R39:R45)=1,0,"")</f>
        <v/>
      </c>
    </row>
    <row r="8" spans="1:27">
      <c r="A8" s="2"/>
      <c r="B8" s="132"/>
      <c r="C8" s="5">
        <v>-15</v>
      </c>
      <c r="D8" s="6">
        <v>32.125562600467944</v>
      </c>
      <c r="E8" s="6">
        <v>22.977390794949457</v>
      </c>
      <c r="F8" s="6"/>
      <c r="G8" s="6"/>
      <c r="H8" s="6"/>
      <c r="I8" s="5"/>
      <c r="K8" s="132"/>
      <c r="L8" s="5">
        <v>-15</v>
      </c>
      <c r="M8" s="31">
        <f>AND('c'!$C$4=$M$3,'c'!$C$5=$C8,('c'!$C$6&lt;=D8))*1</f>
        <v>0</v>
      </c>
      <c r="N8" s="31">
        <f>AND('c'!$C$4=$M$3,'c'!$C$5=$C8,('c'!$C$6&lt;=E8))*1</f>
        <v>0</v>
      </c>
      <c r="O8" s="31">
        <f>AND('c'!$C$4=$M$3,'c'!$C$5=$C8,('c'!$C$6&lt;=F8))*1</f>
        <v>0</v>
      </c>
      <c r="P8" s="31">
        <f>AND('c'!$C$4=$P$3,'c'!$C$5=$C8,('c'!$C$6&lt;=G8))*1</f>
        <v>0</v>
      </c>
      <c r="Q8" s="31">
        <f>AND('c'!$C$4=$P$3,'c'!$C$5=$C8,('c'!$C$6&lt;=H8))*1</f>
        <v>0</v>
      </c>
      <c r="R8" s="31">
        <f>AND('c'!$C$4=$P$3,'c'!$C$5=$C8,('c'!$C$6&lt;=I8))*1</f>
        <v>0</v>
      </c>
    </row>
    <row r="9" spans="1:27">
      <c r="A9" s="2"/>
      <c r="B9" s="132"/>
      <c r="C9" s="5">
        <v>-10</v>
      </c>
      <c r="D9" s="6">
        <v>34.816548394136063</v>
      </c>
      <c r="E9" s="6">
        <v>29.675608381435033</v>
      </c>
      <c r="F9" s="6"/>
      <c r="G9" s="6"/>
      <c r="H9" s="6"/>
      <c r="I9" s="5"/>
      <c r="K9" s="132"/>
      <c r="L9" s="5">
        <v>-10</v>
      </c>
      <c r="M9" s="31">
        <f>AND('c'!$C$4=$M$3,'c'!$C$5=$C9,('c'!$C$6&lt;=D9))*1</f>
        <v>0</v>
      </c>
      <c r="N9" s="31">
        <f>AND('c'!$C$4=$M$3,'c'!$C$5=$C9,('c'!$C$6&lt;=E9))*1</f>
        <v>0</v>
      </c>
      <c r="O9" s="31">
        <f>AND('c'!$C$4=$M$3,'c'!$C$5=$C9,('c'!$C$6&lt;=F9))*1</f>
        <v>0</v>
      </c>
      <c r="P9" s="31">
        <f>AND('c'!$C$4=$P$3,'c'!$C$5=$C9,('c'!$C$6&lt;=G9))*1</f>
        <v>0</v>
      </c>
      <c r="Q9" s="31">
        <f>AND('c'!$C$4=$P$3,'c'!$C$5=$C9,('c'!$C$6&lt;=H9))*1</f>
        <v>0</v>
      </c>
      <c r="R9" s="31">
        <f>AND('c'!$C$4=$P$3,'c'!$C$5=$C9,('c'!$C$6&lt;=I9))*1</f>
        <v>0</v>
      </c>
    </row>
    <row r="10" spans="1:27">
      <c r="A10" s="2"/>
      <c r="B10" s="132"/>
      <c r="C10" s="5">
        <v>-5</v>
      </c>
      <c r="D10" s="6">
        <v>35.813822704120149</v>
      </c>
      <c r="E10" s="6">
        <v>32.928955219598727</v>
      </c>
      <c r="F10" s="6"/>
      <c r="G10" s="6"/>
      <c r="H10" s="6"/>
      <c r="I10" s="5"/>
      <c r="K10" s="132"/>
      <c r="L10" s="5">
        <v>-5</v>
      </c>
      <c r="M10" s="31">
        <f>AND('c'!$C$4=$M$3,'c'!$C$5=$C10,('c'!$C$6&lt;=D10))*1</f>
        <v>0</v>
      </c>
      <c r="N10" s="31">
        <f>AND('c'!$C$4=$M$3,'c'!$C$5=$C10,('c'!$C$6&lt;=E10))*1</f>
        <v>0</v>
      </c>
      <c r="O10" s="31">
        <f>AND('c'!$C$4=$M$3,'c'!$C$5=$C10,('c'!$C$6&lt;=F10))*1</f>
        <v>0</v>
      </c>
      <c r="P10" s="31">
        <f>AND('c'!$C$4=$P$3,'c'!$C$5=$C10,('c'!$C$6&lt;=G10))*1</f>
        <v>0</v>
      </c>
      <c r="Q10" s="31">
        <f>AND('c'!$C$4=$P$3,'c'!$C$5=$C10,('c'!$C$6&lt;=H10))*1</f>
        <v>0</v>
      </c>
      <c r="R10" s="31">
        <f>AND('c'!$C$4=$P$3,'c'!$C$5=$C10,('c'!$C$6&lt;=I10))*1</f>
        <v>0</v>
      </c>
      <c r="T10" s="26"/>
    </row>
    <row r="11" spans="1:27">
      <c r="B11" s="132"/>
      <c r="C11" s="5">
        <v>0</v>
      </c>
      <c r="D11" s="6">
        <v>36.492318306770663</v>
      </c>
      <c r="E11" s="6">
        <v>33.743882949134338</v>
      </c>
      <c r="F11" s="6"/>
      <c r="G11" s="6"/>
      <c r="H11" s="6"/>
      <c r="I11" s="5"/>
      <c r="K11" s="132"/>
      <c r="L11" s="5">
        <v>0</v>
      </c>
      <c r="M11" s="31">
        <f>AND('c'!$C$4=$M$3,'c'!$C$5=$C11,('c'!$C$6&lt;=D11))*1</f>
        <v>0</v>
      </c>
      <c r="N11" s="31">
        <f>AND('c'!$C$4=$M$3,'c'!$C$5=$C11,('c'!$C$6&lt;=E11))*1</f>
        <v>0</v>
      </c>
      <c r="O11" s="31">
        <f>AND('c'!$C$4=$M$3,'c'!$C$5=$C11,('c'!$C$6&lt;=F11))*1</f>
        <v>0</v>
      </c>
      <c r="P11" s="31">
        <f>AND('c'!$C$4=$P$3,'c'!$C$5=$C11,('c'!$C$6&lt;=G11))*1</f>
        <v>0</v>
      </c>
      <c r="Q11" s="31">
        <f>AND('c'!$C$4=$P$3,'c'!$C$5=$C11,('c'!$C$6&lt;=H11))*1</f>
        <v>0</v>
      </c>
      <c r="R11" s="31">
        <f>AND('c'!$C$4=$P$3,'c'!$C$5=$C11,('c'!$C$6&lt;=I11))*1</f>
        <v>0</v>
      </c>
      <c r="T11" s="26"/>
    </row>
    <row r="12" spans="1:27">
      <c r="B12" s="132"/>
      <c r="C12" s="5">
        <v>5</v>
      </c>
      <c r="D12" s="6">
        <v>37.655154717324713</v>
      </c>
      <c r="E12" s="6">
        <v>34.697416457159811</v>
      </c>
      <c r="F12" s="6"/>
      <c r="G12" s="6"/>
      <c r="H12" s="6"/>
      <c r="I12" s="5"/>
      <c r="K12" s="132"/>
      <c r="L12" s="5">
        <v>5</v>
      </c>
      <c r="M12" s="31">
        <f>AND('c'!$C$4=$M$3,'c'!$C$5=$C12,('c'!$C$6&lt;=D12))*1</f>
        <v>0</v>
      </c>
      <c r="N12" s="31">
        <f>AND('c'!$C$4=$M$3,'c'!$C$5=$C12,('c'!$C$6&lt;=E12))*1</f>
        <v>0</v>
      </c>
      <c r="O12" s="31">
        <f>AND('c'!$C$4=$M$3,'c'!$C$5=$C12,('c'!$C$6&lt;=F12))*1</f>
        <v>0</v>
      </c>
      <c r="P12" s="31">
        <f>AND('c'!$C$4=$P$3,'c'!$C$5=$C12,('c'!$C$6&lt;=G12))*1</f>
        <v>0</v>
      </c>
      <c r="Q12" s="31">
        <f>AND('c'!$C$4=$P$3,'c'!$C$5=$C12,('c'!$C$6&lt;=H12))*1</f>
        <v>0</v>
      </c>
      <c r="R12" s="31">
        <f>AND('c'!$C$4=$P$3,'c'!$C$5=$C12,('c'!$C$6&lt;=I12))*1</f>
        <v>0</v>
      </c>
      <c r="T12" s="26"/>
    </row>
    <row r="13" spans="1:27">
      <c r="T13" s="22"/>
    </row>
    <row r="14" spans="1:27">
      <c r="B14" s="134" t="s">
        <v>2</v>
      </c>
      <c r="C14" s="21" t="s">
        <v>13</v>
      </c>
      <c r="D14" s="133">
        <v>1</v>
      </c>
      <c r="E14" s="133"/>
      <c r="F14" s="133"/>
      <c r="G14" s="133">
        <v>2</v>
      </c>
      <c r="H14" s="133"/>
      <c r="I14" s="133"/>
      <c r="K14" s="134" t="s">
        <v>2</v>
      </c>
      <c r="L14" s="21" t="s">
        <v>13</v>
      </c>
      <c r="M14" s="133">
        <v>1</v>
      </c>
      <c r="N14" s="133"/>
      <c r="O14" s="133"/>
      <c r="P14" s="133">
        <v>2</v>
      </c>
      <c r="Q14" s="133"/>
      <c r="R14" s="133"/>
    </row>
    <row r="15" spans="1:27">
      <c r="B15" s="134"/>
      <c r="C15" s="21" t="s">
        <v>20</v>
      </c>
      <c r="D15" s="36">
        <v>430</v>
      </c>
      <c r="E15" s="36">
        <v>190</v>
      </c>
      <c r="F15" s="36">
        <v>0</v>
      </c>
      <c r="G15" s="36">
        <v>430</v>
      </c>
      <c r="H15" s="36">
        <v>190</v>
      </c>
      <c r="I15" s="36">
        <v>0</v>
      </c>
      <c r="K15" s="134"/>
      <c r="L15" s="21" t="s">
        <v>20</v>
      </c>
      <c r="M15" s="36">
        <v>430</v>
      </c>
      <c r="N15" s="36">
        <v>190</v>
      </c>
      <c r="O15" s="36">
        <v>0</v>
      </c>
      <c r="P15" s="36">
        <v>430</v>
      </c>
      <c r="Q15" s="36">
        <v>190</v>
      </c>
      <c r="R15" s="36">
        <v>0</v>
      </c>
    </row>
    <row r="16" spans="1:27">
      <c r="B16" s="134"/>
      <c r="C16" s="21" t="s">
        <v>19</v>
      </c>
      <c r="D16" s="6">
        <v>2</v>
      </c>
      <c r="E16" s="6">
        <v>2.5</v>
      </c>
      <c r="F16" s="6">
        <v>4</v>
      </c>
      <c r="G16" s="6">
        <v>4</v>
      </c>
      <c r="H16" s="6">
        <v>5</v>
      </c>
      <c r="I16" s="6">
        <v>8</v>
      </c>
      <c r="J16" s="4"/>
      <c r="K16" s="134"/>
      <c r="L16" s="21" t="s">
        <v>19</v>
      </c>
      <c r="M16" s="6">
        <v>2</v>
      </c>
      <c r="N16" s="6">
        <v>2.5</v>
      </c>
      <c r="O16" s="6">
        <v>4</v>
      </c>
      <c r="P16" s="6">
        <v>4</v>
      </c>
      <c r="Q16" s="6">
        <v>5</v>
      </c>
      <c r="R16" s="6">
        <v>8</v>
      </c>
    </row>
    <row r="17" spans="2:20" ht="15.75" customHeight="1">
      <c r="B17" s="132" t="s">
        <v>11</v>
      </c>
      <c r="C17" s="5">
        <v>-25</v>
      </c>
      <c r="D17" s="6">
        <v>36.199515703352965</v>
      </c>
      <c r="E17" s="6">
        <v>32.145093510369456</v>
      </c>
      <c r="F17" s="6">
        <v>15.998469352134546</v>
      </c>
      <c r="G17" s="6">
        <v>15.998469352134546</v>
      </c>
      <c r="H17" s="6"/>
      <c r="I17" s="5"/>
      <c r="K17" s="132" t="s">
        <v>11</v>
      </c>
      <c r="L17" s="5">
        <v>-25</v>
      </c>
      <c r="M17" s="31">
        <f>AND('c'!$C$4=$M$3,'c'!$C$5=$C17,('c'!$C$6&lt;=D17))*1</f>
        <v>0</v>
      </c>
      <c r="N17" s="31">
        <f>AND('c'!$C$4=$M$3,'c'!$C$5=$C17,('c'!$C$6&lt;=E17))*1</f>
        <v>0</v>
      </c>
      <c r="O17" s="31">
        <f>AND('c'!$C$4=$M$3,'c'!$C$5=$C17,('c'!$C$6&lt;=F17))*1</f>
        <v>0</v>
      </c>
      <c r="P17" s="31">
        <f>AND('c'!$C$4=$P$3,'c'!$C$5=$C17,('c'!$C$6&lt;=G17))*1</f>
        <v>0</v>
      </c>
      <c r="Q17" s="31">
        <f>AND('c'!$C$4=$P$3,'c'!$C$5=$C17,('c'!$C$6&lt;=H17))*1</f>
        <v>0</v>
      </c>
      <c r="R17" s="31">
        <f>AND('c'!$C$4=$P$3,'c'!$C$5=$C17,('c'!$C$6&lt;=I17))*1</f>
        <v>0</v>
      </c>
    </row>
    <row r="18" spans="2:20">
      <c r="B18" s="132"/>
      <c r="C18" s="5">
        <v>-20</v>
      </c>
      <c r="D18" s="6">
        <v>36.523808346206621</v>
      </c>
      <c r="E18" s="6">
        <v>32.721259944526196</v>
      </c>
      <c r="F18" s="6">
        <v>16.188681455730567</v>
      </c>
      <c r="G18" s="6">
        <v>16.188681455730567</v>
      </c>
      <c r="H18" s="6"/>
      <c r="I18" s="5"/>
      <c r="K18" s="132"/>
      <c r="L18" s="5">
        <v>-20</v>
      </c>
      <c r="M18" s="31">
        <f>AND('c'!$C$4=$M$3,'c'!$C$5=$C18,('c'!$C$6&lt;=D18))*1</f>
        <v>0</v>
      </c>
      <c r="N18" s="31">
        <f>AND('c'!$C$4=$M$3,'c'!$C$5=$C18,('c'!$C$6&lt;=E18))*1</f>
        <v>0</v>
      </c>
      <c r="O18" s="31">
        <f>AND('c'!$C$4=$M$3,'c'!$C$5=$C18,('c'!$C$6&lt;=F18))*1</f>
        <v>0</v>
      </c>
      <c r="P18" s="31">
        <f>AND('c'!$C$4=$P$3,'c'!$C$5=$C18,('c'!$C$6&lt;=G18))*1</f>
        <v>0</v>
      </c>
      <c r="Q18" s="31">
        <f>AND('c'!$C$4=$P$3,'c'!$C$5=$C18,('c'!$C$6&lt;=H18))*1</f>
        <v>0</v>
      </c>
      <c r="R18" s="31">
        <f>AND('c'!$C$4=$P$3,'c'!$C$5=$C18,('c'!$C$6&lt;=I18))*1</f>
        <v>0</v>
      </c>
    </row>
    <row r="19" spans="2:20">
      <c r="B19" s="132"/>
      <c r="C19" s="5">
        <v>-15</v>
      </c>
      <c r="D19" s="6">
        <v>41.134130382161345</v>
      </c>
      <c r="E19" s="6">
        <v>36.893338371439874</v>
      </c>
      <c r="F19" s="6">
        <v>16.188681455730567</v>
      </c>
      <c r="G19" s="6">
        <v>16.188681455730567</v>
      </c>
      <c r="H19" s="6"/>
      <c r="I19" s="5"/>
      <c r="K19" s="132"/>
      <c r="L19" s="5">
        <v>-15</v>
      </c>
      <c r="M19" s="31">
        <f>AND('c'!$C$4=$M$3,'c'!$C$5=$C19,('c'!$C$6&lt;=D19))*1</f>
        <v>0</v>
      </c>
      <c r="N19" s="31">
        <f>AND('c'!$C$4=$M$3,'c'!$C$5=$C19,('c'!$C$6&lt;=E19))*1</f>
        <v>0</v>
      </c>
      <c r="O19" s="31">
        <f>AND('c'!$C$4=$M$3,'c'!$C$5=$C19,('c'!$C$6&lt;=F19))*1</f>
        <v>0</v>
      </c>
      <c r="P19" s="31">
        <f>AND('c'!$C$4=$P$3,'c'!$C$5=$C19,('c'!$C$6&lt;=G19))*1</f>
        <v>0</v>
      </c>
      <c r="Q19" s="31">
        <f>AND('c'!$C$4=$P$3,'c'!$C$5=$C19,('c'!$C$6&lt;=H19))*1</f>
        <v>0</v>
      </c>
      <c r="R19" s="31">
        <f>AND('c'!$C$4=$P$3,'c'!$C$5=$C19,('c'!$C$6&lt;=I19))*1</f>
        <v>0</v>
      </c>
      <c r="T19" s="26"/>
    </row>
    <row r="20" spans="2:20">
      <c r="B20" s="132"/>
      <c r="C20" s="5">
        <v>-10</v>
      </c>
      <c r="D20" s="6">
        <v>44.713171762168813</v>
      </c>
      <c r="E20" s="6">
        <v>36.987288362742468</v>
      </c>
      <c r="F20" s="6">
        <v>25.38165023358771</v>
      </c>
      <c r="G20" s="6">
        <v>25.38165023358771</v>
      </c>
      <c r="H20" s="6"/>
      <c r="I20" s="5"/>
      <c r="K20" s="132"/>
      <c r="L20" s="5">
        <v>-10</v>
      </c>
      <c r="M20" s="31">
        <f>AND('c'!$C$4=$M$3,'c'!$C$5=$C20,('c'!$C$6&lt;=D20))*1</f>
        <v>0</v>
      </c>
      <c r="N20" s="31">
        <f>AND('c'!$C$4=$M$3,'c'!$C$5=$C20,('c'!$C$6&lt;=E20))*1</f>
        <v>0</v>
      </c>
      <c r="O20" s="31">
        <f>AND('c'!$C$4=$M$3,'c'!$C$5=$C20,('c'!$C$6&lt;=F20))*1</f>
        <v>0</v>
      </c>
      <c r="P20" s="31">
        <f>AND('c'!$C$4=$P$3,'c'!$C$5=$C20,('c'!$C$6&lt;=G20))*1</f>
        <v>0</v>
      </c>
      <c r="Q20" s="31">
        <f>AND('c'!$C$4=$P$3,'c'!$C$5=$C20,('c'!$C$6&lt;=H20))*1</f>
        <v>0</v>
      </c>
      <c r="R20" s="31">
        <f>AND('c'!$C$4=$P$3,'c'!$C$5=$C20,('c'!$C$6&lt;=I20))*1</f>
        <v>0</v>
      </c>
      <c r="T20" s="26"/>
    </row>
    <row r="21" spans="2:20">
      <c r="B21" s="132"/>
      <c r="C21" s="5">
        <v>-5</v>
      </c>
      <c r="D21" s="6">
        <v>45.396137282339978</v>
      </c>
      <c r="E21" s="6">
        <v>37.23123623526353</v>
      </c>
      <c r="F21" s="6">
        <v>30.176851241539879</v>
      </c>
      <c r="G21" s="6">
        <v>30.176851241539879</v>
      </c>
      <c r="H21" s="6"/>
      <c r="I21" s="5"/>
      <c r="K21" s="132"/>
      <c r="L21" s="5">
        <v>-5</v>
      </c>
      <c r="M21" s="31">
        <f>AND('c'!$C$4=$M$3,'c'!$C$5=$C21,('c'!$C$6&lt;=D21))*1</f>
        <v>0</v>
      </c>
      <c r="N21" s="31">
        <f>AND('c'!$C$4=$M$3,'c'!$C$5=$C21,('c'!$C$6&lt;=E21))*1</f>
        <v>0</v>
      </c>
      <c r="O21" s="31">
        <f>AND('c'!$C$4=$M$3,'c'!$C$5=$C21,('c'!$C$6&lt;=F21))*1</f>
        <v>0</v>
      </c>
      <c r="P21" s="31">
        <f>AND('c'!$C$4=$P$3,'c'!$C$5=$C21,('c'!$C$6&lt;=G21))*1</f>
        <v>0</v>
      </c>
      <c r="Q21" s="31">
        <f>AND('c'!$C$4=$P$3,'c'!$C$5=$C21,('c'!$C$6&lt;=H21))*1</f>
        <v>0</v>
      </c>
      <c r="R21" s="31">
        <f>AND('c'!$C$4=$P$3,'c'!$C$5=$C21,('c'!$C$6&lt;=I21))*1</f>
        <v>0</v>
      </c>
      <c r="T21" s="26"/>
    </row>
    <row r="22" spans="2:20">
      <c r="B22" s="132"/>
      <c r="C22" s="5">
        <v>0</v>
      </c>
      <c r="D22" s="6">
        <v>45.821273211071237</v>
      </c>
      <c r="E22" s="6">
        <v>37.714834750120062</v>
      </c>
      <c r="F22" s="6">
        <v>31.676731305801145</v>
      </c>
      <c r="G22" s="6">
        <v>31.676731305801145</v>
      </c>
      <c r="H22" s="6"/>
      <c r="I22" s="5"/>
      <c r="K22" s="132"/>
      <c r="L22" s="5">
        <v>0</v>
      </c>
      <c r="M22" s="31">
        <f>AND('c'!$C$4=$M$3,'c'!$C$5=$C22,('c'!$C$6&lt;=D22))*1</f>
        <v>0</v>
      </c>
      <c r="N22" s="31">
        <f>AND('c'!$C$4=$M$3,'c'!$C$5=$C22,('c'!$C$6&lt;=E22))*1</f>
        <v>0</v>
      </c>
      <c r="O22" s="31">
        <f>AND('c'!$C$4=$M$3,'c'!$C$5=$C22,('c'!$C$6&lt;=F22))*1</f>
        <v>0</v>
      </c>
      <c r="P22" s="31">
        <f>AND('c'!$C$4=$P$3,'c'!$C$5=$C22,('c'!$C$6&lt;=G22))*1</f>
        <v>0</v>
      </c>
      <c r="Q22" s="31">
        <f>AND('c'!$C$4=$P$3,'c'!$C$5=$C22,('c'!$C$6&lt;=H22))*1</f>
        <v>0</v>
      </c>
      <c r="R22" s="31">
        <f>AND('c'!$C$4=$P$3,'c'!$C$5=$C22,('c'!$C$6&lt;=I22))*1</f>
        <v>0</v>
      </c>
      <c r="T22" s="26"/>
    </row>
    <row r="23" spans="2:20">
      <c r="B23" s="132"/>
      <c r="C23" s="5">
        <v>5</v>
      </c>
      <c r="D23" s="6">
        <v>46</v>
      </c>
      <c r="E23" s="6">
        <v>43.93665876629273</v>
      </c>
      <c r="F23" s="6">
        <v>32.569889626489555</v>
      </c>
      <c r="G23" s="6">
        <v>32.569889626489555</v>
      </c>
      <c r="H23" s="6"/>
      <c r="I23" s="5"/>
      <c r="K23" s="132"/>
      <c r="L23" s="5">
        <v>5</v>
      </c>
      <c r="M23" s="31">
        <f>AND('c'!$C$4=$M$3,'c'!$C$5=$C23,('c'!$C$6&lt;=D23))*1</f>
        <v>0</v>
      </c>
      <c r="N23" s="31">
        <f>AND('c'!$C$4=$M$3,'c'!$C$5=$C23,('c'!$C$6&lt;=E23))*1</f>
        <v>0</v>
      </c>
      <c r="O23" s="31">
        <f>AND('c'!$C$4=$M$3,'c'!$C$5=$C23,('c'!$C$6&lt;=F23))*1</f>
        <v>0</v>
      </c>
      <c r="P23" s="31">
        <f>AND('c'!$C$4=$P$3,'c'!$C$5=$C23,('c'!$C$6&lt;=G23))*1</f>
        <v>0</v>
      </c>
      <c r="Q23" s="31">
        <f>AND('c'!$C$4=$P$3,'c'!$C$5=$C23,('c'!$C$6&lt;=H23))*1</f>
        <v>0</v>
      </c>
      <c r="R23" s="31">
        <f>AND('c'!$C$4=$P$3,'c'!$C$5=$C23,('c'!$C$6&lt;=I23))*1</f>
        <v>0</v>
      </c>
      <c r="T23" s="26"/>
    </row>
    <row r="24" spans="2:20">
      <c r="T24" s="22"/>
    </row>
    <row r="25" spans="2:20">
      <c r="B25" s="134" t="s">
        <v>1</v>
      </c>
      <c r="C25" s="21" t="s">
        <v>13</v>
      </c>
      <c r="D25" s="133">
        <v>1</v>
      </c>
      <c r="E25" s="133"/>
      <c r="F25" s="133"/>
      <c r="G25" s="133">
        <v>2</v>
      </c>
      <c r="H25" s="133"/>
      <c r="I25" s="133"/>
      <c r="K25" s="134" t="s">
        <v>1</v>
      </c>
      <c r="L25" s="21" t="s">
        <v>13</v>
      </c>
      <c r="M25" s="133">
        <v>1</v>
      </c>
      <c r="N25" s="133"/>
      <c r="O25" s="133"/>
      <c r="P25" s="133">
        <v>2</v>
      </c>
      <c r="Q25" s="133"/>
      <c r="R25" s="133"/>
      <c r="T25" s="24"/>
    </row>
    <row r="26" spans="2:20">
      <c r="B26" s="134"/>
      <c r="C26" s="21" t="s">
        <v>20</v>
      </c>
      <c r="D26" s="36">
        <v>430</v>
      </c>
      <c r="E26" s="36">
        <v>190</v>
      </c>
      <c r="F26" s="36">
        <v>0</v>
      </c>
      <c r="G26" s="36">
        <v>430</v>
      </c>
      <c r="H26" s="36">
        <v>190</v>
      </c>
      <c r="I26" s="36">
        <v>0</v>
      </c>
      <c r="K26" s="134"/>
      <c r="L26" s="21" t="s">
        <v>20</v>
      </c>
      <c r="M26" s="36">
        <v>430</v>
      </c>
      <c r="N26" s="36">
        <v>190</v>
      </c>
      <c r="O26" s="36">
        <v>0</v>
      </c>
      <c r="P26" s="36">
        <v>430</v>
      </c>
      <c r="Q26" s="36">
        <v>190</v>
      </c>
      <c r="R26" s="36">
        <v>0</v>
      </c>
      <c r="T26" s="24"/>
    </row>
    <row r="27" spans="2:20">
      <c r="B27" s="134"/>
      <c r="C27" s="21" t="s">
        <v>19</v>
      </c>
      <c r="D27" s="6">
        <v>2</v>
      </c>
      <c r="E27" s="6">
        <v>2.5</v>
      </c>
      <c r="F27" s="6">
        <v>4</v>
      </c>
      <c r="G27" s="6">
        <v>4</v>
      </c>
      <c r="H27" s="6">
        <v>5</v>
      </c>
      <c r="I27" s="6">
        <v>8</v>
      </c>
      <c r="J27" s="4"/>
      <c r="K27" s="134"/>
      <c r="L27" s="21" t="s">
        <v>19</v>
      </c>
      <c r="M27" s="6">
        <v>2</v>
      </c>
      <c r="N27" s="6">
        <v>2.5</v>
      </c>
      <c r="O27" s="6">
        <v>4</v>
      </c>
      <c r="P27" s="6">
        <v>4</v>
      </c>
      <c r="Q27" s="6">
        <v>5</v>
      </c>
      <c r="R27" s="6">
        <v>8</v>
      </c>
      <c r="T27" s="25"/>
    </row>
    <row r="28" spans="2:20" ht="15.75" customHeight="1">
      <c r="B28" s="132" t="s">
        <v>11</v>
      </c>
      <c r="C28" s="5">
        <v>-25</v>
      </c>
      <c r="D28" s="6">
        <v>41.703553011207219</v>
      </c>
      <c r="E28" s="6">
        <v>39.561106453462934</v>
      </c>
      <c r="F28" s="6">
        <v>32.197753184131976</v>
      </c>
      <c r="G28" s="6">
        <v>32.197753184131976</v>
      </c>
      <c r="H28" s="6">
        <v>26.872650735558302</v>
      </c>
      <c r="I28" s="6"/>
      <c r="J28" s="4"/>
      <c r="K28" s="132" t="s">
        <v>11</v>
      </c>
      <c r="L28" s="5">
        <v>-25</v>
      </c>
      <c r="M28" s="31">
        <f>AND('c'!$C$4=$M$3,'c'!$C$5=$C28,('c'!$C$6&lt;=D28))*1</f>
        <v>0</v>
      </c>
      <c r="N28" s="31">
        <f>AND('c'!$C$4=$M$3,'c'!$C$5=$C28,('c'!$C$6&lt;=E28))*1</f>
        <v>0</v>
      </c>
      <c r="O28" s="31">
        <f>AND('c'!$C$4=$M$3,'c'!$C$5=$C28,('c'!$C$6&lt;=F28))*1</f>
        <v>0</v>
      </c>
      <c r="P28" s="31">
        <f>AND('c'!$C$4=$P$3,'c'!$C$5=$C28,('c'!$C$6&lt;=G28))*1</f>
        <v>0</v>
      </c>
      <c r="Q28" s="31">
        <f>AND('c'!$C$4=$P$3,'c'!$C$5=$C28,('c'!$C$6&lt;=H28))*1</f>
        <v>0</v>
      </c>
      <c r="R28" s="31">
        <f>AND('c'!$C$4=$P$3,'c'!$C$5=$C28,('c'!$C$6&lt;=I28))*1</f>
        <v>0</v>
      </c>
    </row>
    <row r="29" spans="2:20">
      <c r="B29" s="132"/>
      <c r="C29" s="5">
        <v>-20</v>
      </c>
      <c r="D29" s="6">
        <v>41.650563040287601</v>
      </c>
      <c r="E29" s="6">
        <v>39.643281676762143</v>
      </c>
      <c r="F29" s="6">
        <v>32.776473814206888</v>
      </c>
      <c r="G29" s="6">
        <v>32.776473814206888</v>
      </c>
      <c r="H29" s="6">
        <v>27.842655513136368</v>
      </c>
      <c r="I29" s="6"/>
      <c r="J29" s="4"/>
      <c r="K29" s="132"/>
      <c r="L29" s="5">
        <v>-20</v>
      </c>
      <c r="M29" s="31">
        <f>AND('c'!$C$4=$M$3,'c'!$C$5=$C29,('c'!$C$6&lt;=D29))*1</f>
        <v>0</v>
      </c>
      <c r="N29" s="31">
        <f>AND('c'!$C$4=$M$3,'c'!$C$5=$C29,('c'!$C$6&lt;=E29))*1</f>
        <v>0</v>
      </c>
      <c r="O29" s="31">
        <f>AND('c'!$C$4=$M$3,'c'!$C$5=$C29,('c'!$C$6&lt;=F29))*1</f>
        <v>0</v>
      </c>
      <c r="P29" s="31">
        <f>AND('c'!$C$4=$P$3,'c'!$C$5=$C29,('c'!$C$6&lt;=G29))*1</f>
        <v>0</v>
      </c>
      <c r="Q29" s="31">
        <f>AND('c'!$C$4=$P$3,'c'!$C$5=$C29,('c'!$C$6&lt;=H29))*1</f>
        <v>0</v>
      </c>
      <c r="R29" s="31">
        <f>AND('c'!$C$4=$P$3,'c'!$C$5=$C29,('c'!$C$6&lt;=I29))*1</f>
        <v>0</v>
      </c>
      <c r="T29" s="26"/>
    </row>
    <row r="30" spans="2:20">
      <c r="B30" s="132"/>
      <c r="C30" s="5">
        <v>-15</v>
      </c>
      <c r="D30" s="6">
        <v>45.818113660755266</v>
      </c>
      <c r="E30" s="6">
        <v>44.172108186220385</v>
      </c>
      <c r="F30" s="6">
        <v>37.040149213857816</v>
      </c>
      <c r="G30" s="6">
        <v>37.040149213857816</v>
      </c>
      <c r="H30" s="6">
        <v>30.836295857722035</v>
      </c>
      <c r="I30" s="6"/>
      <c r="J30" s="4"/>
      <c r="K30" s="132"/>
      <c r="L30" s="5">
        <v>-15</v>
      </c>
      <c r="M30" s="31">
        <f>AND('c'!$C$4=$M$3,'c'!$C$5=$C30,('c'!$C$6&lt;=D30))*1</f>
        <v>0</v>
      </c>
      <c r="N30" s="31">
        <f>AND('c'!$C$4=$M$3,'c'!$C$5=$C30,('c'!$C$6&lt;=E30))*1</f>
        <v>0</v>
      </c>
      <c r="O30" s="31">
        <f>AND('c'!$C$4=$M$3,'c'!$C$5=$C30,('c'!$C$6&lt;=F30))*1</f>
        <v>0</v>
      </c>
      <c r="P30" s="31">
        <f>AND('c'!$C$4=$P$3,'c'!$C$5=$C30,('c'!$C$6&lt;=G30))*1</f>
        <v>0</v>
      </c>
      <c r="Q30" s="31">
        <f>AND('c'!$C$4=$P$3,'c'!$C$5=$C30,('c'!$C$6&lt;=H30))*1</f>
        <v>0</v>
      </c>
      <c r="R30" s="31">
        <f>AND('c'!$C$4=$P$3,'c'!$C$5=$C30,('c'!$C$6&lt;=I30))*1</f>
        <v>0</v>
      </c>
      <c r="T30" s="26"/>
    </row>
    <row r="31" spans="2:20">
      <c r="B31" s="132"/>
      <c r="C31" s="5">
        <v>-10</v>
      </c>
      <c r="D31" s="6">
        <v>46</v>
      </c>
      <c r="E31" s="6">
        <v>46</v>
      </c>
      <c r="F31" s="6">
        <v>36.785152751654429</v>
      </c>
      <c r="G31" s="6">
        <v>36.785152751654429</v>
      </c>
      <c r="H31" s="6">
        <v>33.441078062140008</v>
      </c>
      <c r="I31" s="6"/>
      <c r="J31" s="4"/>
      <c r="K31" s="132"/>
      <c r="L31" s="5">
        <v>-10</v>
      </c>
      <c r="M31" s="31">
        <f>AND('c'!$C$4=$M$3,'c'!$C$5=$C31,('c'!$C$6&lt;=D31))*1</f>
        <v>0</v>
      </c>
      <c r="N31" s="31">
        <f>AND('c'!$C$4=$M$3,'c'!$C$5=$C31,('c'!$C$6&lt;=E31))*1</f>
        <v>0</v>
      </c>
      <c r="O31" s="31">
        <f>AND('c'!$C$4=$M$3,'c'!$C$5=$C31,('c'!$C$6&lt;=F31))*1</f>
        <v>0</v>
      </c>
      <c r="P31" s="31">
        <f>AND('c'!$C$4=$P$3,'c'!$C$5=$C31,('c'!$C$6&lt;=G31))*1</f>
        <v>0</v>
      </c>
      <c r="Q31" s="31">
        <f>AND('c'!$C$4=$P$3,'c'!$C$5=$C31,('c'!$C$6&lt;=H31))*1</f>
        <v>0</v>
      </c>
      <c r="R31" s="31">
        <f>AND('c'!$C$4=$P$3,'c'!$C$5=$C31,('c'!$C$6&lt;=I31))*1</f>
        <v>0</v>
      </c>
      <c r="T31" s="26"/>
    </row>
    <row r="32" spans="2:20">
      <c r="B32" s="132"/>
      <c r="C32" s="5">
        <v>-5</v>
      </c>
      <c r="D32" s="6">
        <v>46</v>
      </c>
      <c r="E32" s="6">
        <v>46</v>
      </c>
      <c r="F32" s="6">
        <v>36.914952584492617</v>
      </c>
      <c r="G32" s="6">
        <v>36.914952584492617</v>
      </c>
      <c r="H32" s="6">
        <v>34.305367570064313</v>
      </c>
      <c r="I32" s="6"/>
      <c r="J32" s="4"/>
      <c r="K32" s="132"/>
      <c r="L32" s="5">
        <v>-5</v>
      </c>
      <c r="M32" s="31">
        <f>AND('c'!$C$4=$M$3,'c'!$C$5=$C32,('c'!$C$6&lt;=D32))*1</f>
        <v>0</v>
      </c>
      <c r="N32" s="31">
        <f>AND('c'!$C$4=$M$3,'c'!$C$5=$C32,('c'!$C$6&lt;=E32))*1</f>
        <v>0</v>
      </c>
      <c r="O32" s="31">
        <f>AND('c'!$C$4=$M$3,'c'!$C$5=$C32,('c'!$C$6&lt;=F32))*1</f>
        <v>0</v>
      </c>
      <c r="P32" s="31">
        <f>AND('c'!$C$4=$P$3,'c'!$C$5=$C32,('c'!$C$6&lt;=G32))*1</f>
        <v>1</v>
      </c>
      <c r="Q32" s="31">
        <f>AND('c'!$C$4=$P$3,'c'!$C$5=$C32,('c'!$C$6&lt;=H32))*1</f>
        <v>1</v>
      </c>
      <c r="R32" s="31">
        <f>AND('c'!$C$4=$P$3,'c'!$C$5=$C32,('c'!$C$6&lt;=I32))*1</f>
        <v>0</v>
      </c>
      <c r="T32" s="26"/>
    </row>
    <row r="33" spans="2:20">
      <c r="B33" s="132"/>
      <c r="C33" s="5">
        <v>0</v>
      </c>
      <c r="D33" s="6">
        <v>46</v>
      </c>
      <c r="E33" s="6">
        <v>46</v>
      </c>
      <c r="F33" s="6">
        <v>37.310014477494533</v>
      </c>
      <c r="G33" s="6">
        <v>37.310014477494533</v>
      </c>
      <c r="H33" s="6">
        <v>34.766003162539171</v>
      </c>
      <c r="I33" s="6"/>
      <c r="J33" s="4"/>
      <c r="K33" s="132"/>
      <c r="L33" s="5">
        <v>0</v>
      </c>
      <c r="M33" s="31">
        <f>AND('c'!$C$4=$M$3,'c'!$C$5=$C33,('c'!$C$6&lt;=D33))*1</f>
        <v>0</v>
      </c>
      <c r="N33" s="31">
        <f>AND('c'!$C$4=$M$3,'c'!$C$5=$C33,('c'!$C$6&lt;=E33))*1</f>
        <v>0</v>
      </c>
      <c r="O33" s="31">
        <f>AND('c'!$C$4=$M$3,'c'!$C$5=$C33,('c'!$C$6&lt;=F33))*1</f>
        <v>0</v>
      </c>
      <c r="P33" s="31">
        <f>AND('c'!$C$4=$P$3,'c'!$C$5=$C33,('c'!$C$6&lt;=G33))*1</f>
        <v>0</v>
      </c>
      <c r="Q33" s="31">
        <f>AND('c'!$C$4=$P$3,'c'!$C$5=$C33,('c'!$C$6&lt;=H33))*1</f>
        <v>0</v>
      </c>
      <c r="R33" s="31">
        <f>AND('c'!$C$4=$P$3,'c'!$C$5=$C33,('c'!$C$6&lt;=I33))*1</f>
        <v>0</v>
      </c>
      <c r="T33" s="26"/>
    </row>
    <row r="34" spans="2:20">
      <c r="B34" s="132"/>
      <c r="C34" s="5">
        <v>5</v>
      </c>
      <c r="D34" s="6">
        <v>46</v>
      </c>
      <c r="E34" s="6">
        <v>46</v>
      </c>
      <c r="F34" s="6">
        <v>38.429988697180164</v>
      </c>
      <c r="G34" s="6">
        <v>38.429988697180164</v>
      </c>
      <c r="H34" s="6">
        <v>35.665958931979119</v>
      </c>
      <c r="I34" s="6"/>
      <c r="J34" s="4"/>
      <c r="K34" s="132"/>
      <c r="L34" s="5">
        <v>5</v>
      </c>
      <c r="M34" s="31">
        <f>AND('c'!$C$4=$M$3,'c'!$C$5=$C34,('c'!$C$6&lt;=D34))*1</f>
        <v>0</v>
      </c>
      <c r="N34" s="31">
        <f>AND('c'!$C$4=$M$3,'c'!$C$5=$C34,('c'!$C$6&lt;=E34))*1</f>
        <v>0</v>
      </c>
      <c r="O34" s="31">
        <f>AND('c'!$C$4=$M$3,'c'!$C$5=$C34,('c'!$C$6&lt;=F34))*1</f>
        <v>0</v>
      </c>
      <c r="P34" s="31">
        <f>AND('c'!$C$4=$P$3,'c'!$C$5=$C34,('c'!$C$6&lt;=G34))*1</f>
        <v>0</v>
      </c>
      <c r="Q34" s="31">
        <f>AND('c'!$C$4=$P$3,'c'!$C$5=$C34,('c'!$C$6&lt;=H34))*1</f>
        <v>0</v>
      </c>
      <c r="R34" s="31">
        <f>AND('c'!$C$4=$P$3,'c'!$C$5=$C34,('c'!$C$6&lt;=I34))*1</f>
        <v>0</v>
      </c>
      <c r="T34" s="26"/>
    </row>
    <row r="35" spans="2:20">
      <c r="T35" s="22"/>
    </row>
    <row r="36" spans="2:20">
      <c r="B36" s="134" t="s">
        <v>0</v>
      </c>
      <c r="C36" s="21" t="s">
        <v>13</v>
      </c>
      <c r="D36" s="133">
        <v>1</v>
      </c>
      <c r="E36" s="133"/>
      <c r="F36" s="133"/>
      <c r="G36" s="133">
        <v>2</v>
      </c>
      <c r="H36" s="133"/>
      <c r="I36" s="133"/>
      <c r="K36" s="134" t="s">
        <v>0</v>
      </c>
      <c r="L36" s="21" t="s">
        <v>13</v>
      </c>
      <c r="M36" s="133">
        <v>1</v>
      </c>
      <c r="N36" s="133"/>
      <c r="O36" s="133"/>
      <c r="P36" s="133">
        <v>2</v>
      </c>
      <c r="Q36" s="133"/>
      <c r="R36" s="133"/>
      <c r="T36" s="24"/>
    </row>
    <row r="37" spans="2:20">
      <c r="B37" s="134"/>
      <c r="C37" s="21" t="s">
        <v>20</v>
      </c>
      <c r="D37" s="36">
        <v>430</v>
      </c>
      <c r="E37" s="36">
        <v>190</v>
      </c>
      <c r="F37" s="36">
        <v>0</v>
      </c>
      <c r="G37" s="36">
        <v>430</v>
      </c>
      <c r="H37" s="36">
        <v>190</v>
      </c>
      <c r="I37" s="36">
        <v>0</v>
      </c>
      <c r="K37" s="134"/>
      <c r="L37" s="21" t="s">
        <v>20</v>
      </c>
      <c r="M37" s="36">
        <v>430</v>
      </c>
      <c r="N37" s="36">
        <v>190</v>
      </c>
      <c r="O37" s="36">
        <v>0</v>
      </c>
      <c r="P37" s="36">
        <v>430</v>
      </c>
      <c r="Q37" s="36">
        <v>190</v>
      </c>
      <c r="R37" s="36">
        <v>0</v>
      </c>
      <c r="T37" s="24"/>
    </row>
    <row r="38" spans="2:20">
      <c r="B38" s="134"/>
      <c r="C38" s="21" t="s">
        <v>19</v>
      </c>
      <c r="D38" s="6">
        <v>2</v>
      </c>
      <c r="E38" s="6">
        <v>2.5</v>
      </c>
      <c r="F38" s="6">
        <v>4</v>
      </c>
      <c r="G38" s="6">
        <v>4</v>
      </c>
      <c r="H38" s="6">
        <v>5</v>
      </c>
      <c r="I38" s="6">
        <v>8</v>
      </c>
      <c r="J38" s="4"/>
      <c r="K38" s="134"/>
      <c r="L38" s="21" t="s">
        <v>19</v>
      </c>
      <c r="M38" s="6">
        <v>2</v>
      </c>
      <c r="N38" s="6">
        <v>2.5</v>
      </c>
      <c r="O38" s="6">
        <v>4</v>
      </c>
      <c r="P38" s="6">
        <v>4</v>
      </c>
      <c r="Q38" s="6">
        <v>5</v>
      </c>
      <c r="R38" s="6">
        <v>8</v>
      </c>
      <c r="T38" s="25"/>
    </row>
    <row r="39" spans="2:20" ht="15.75" customHeight="1">
      <c r="B39" s="132" t="s">
        <v>11</v>
      </c>
      <c r="C39" s="5">
        <v>-25</v>
      </c>
      <c r="D39" s="6">
        <v>43.514508579722062</v>
      </c>
      <c r="E39" s="6">
        <v>41.868185423663199</v>
      </c>
      <c r="F39" s="6">
        <v>36.584898541390018</v>
      </c>
      <c r="G39" s="6">
        <v>36.584898541390018</v>
      </c>
      <c r="H39" s="6">
        <v>32.553080248141448</v>
      </c>
      <c r="I39" s="6">
        <v>16.363660719962773</v>
      </c>
      <c r="J39" s="4"/>
      <c r="K39" s="132" t="s">
        <v>11</v>
      </c>
      <c r="L39" s="5">
        <v>-25</v>
      </c>
      <c r="M39" s="31">
        <f>AND('c'!$C$4=$M$3,'c'!$C$5=$C39,('c'!$C$6&lt;=D39))*1</f>
        <v>0</v>
      </c>
      <c r="N39" s="31">
        <f>AND('c'!$C$4=$M$3,'c'!$C$5=$C39,('c'!$C$6&lt;=E39))*1</f>
        <v>0</v>
      </c>
      <c r="O39" s="31">
        <f>AND('c'!$C$4=$M$3,'c'!$C$5=$C39,('c'!$C$6&lt;=F39))*1</f>
        <v>0</v>
      </c>
      <c r="P39" s="31">
        <f>AND('c'!$C$4=$P$3,'c'!$C$5=$C39,('c'!$C$6&lt;=G39))*1</f>
        <v>0</v>
      </c>
      <c r="Q39" s="31">
        <f>AND('c'!$C$4=$P$3,'c'!$C$5=$C39,('c'!$C$6&lt;=H39))*1</f>
        <v>0</v>
      </c>
      <c r="R39" s="31">
        <f>AND('c'!$C$4=$P$3,'c'!$C$5=$C39,('c'!$C$6&lt;=I39))*1</f>
        <v>0</v>
      </c>
    </row>
    <row r="40" spans="2:20">
      <c r="B40" s="132"/>
      <c r="C40" s="5">
        <v>-20</v>
      </c>
      <c r="D40" s="6">
        <v>43.35597560657795</v>
      </c>
      <c r="E40" s="6">
        <v>41.804691022818226</v>
      </c>
      <c r="F40" s="6">
        <v>36.890356045183459</v>
      </c>
      <c r="G40" s="6">
        <v>36.890356045183459</v>
      </c>
      <c r="H40" s="6">
        <v>33.111594310010986</v>
      </c>
      <c r="I40" s="6">
        <v>16.628834510136585</v>
      </c>
      <c r="J40" s="4"/>
      <c r="K40" s="132"/>
      <c r="L40" s="5">
        <v>-20</v>
      </c>
      <c r="M40" s="31">
        <f>AND('c'!$C$4=$M$3,'c'!$C$5=$C40,('c'!$C$6&lt;=D40))*1</f>
        <v>0</v>
      </c>
      <c r="N40" s="31">
        <f>AND('c'!$C$4=$M$3,'c'!$C$5=$C40,('c'!$C$6&lt;=E40))*1</f>
        <v>0</v>
      </c>
      <c r="O40" s="31">
        <f>AND('c'!$C$4=$M$3,'c'!$C$5=$C40,('c'!$C$6&lt;=F40))*1</f>
        <v>0</v>
      </c>
      <c r="P40" s="31">
        <f>AND('c'!$C$4=$P$3,'c'!$C$5=$C40,('c'!$C$6&lt;=G40))*1</f>
        <v>0</v>
      </c>
      <c r="Q40" s="31">
        <f>AND('c'!$C$4=$P$3,'c'!$C$5=$C40,('c'!$C$6&lt;=H40))*1</f>
        <v>0</v>
      </c>
      <c r="R40" s="31">
        <f>AND('c'!$C$4=$P$3,'c'!$C$5=$C40,('c'!$C$6&lt;=I40))*1</f>
        <v>0</v>
      </c>
      <c r="T40" s="26"/>
    </row>
    <row r="41" spans="2:20">
      <c r="B41" s="132"/>
      <c r="C41" s="5">
        <v>-15</v>
      </c>
      <c r="D41" s="6">
        <v>46</v>
      </c>
      <c r="E41" s="6">
        <v>45.945928020289934</v>
      </c>
      <c r="F41" s="6">
        <v>41.572043085242285</v>
      </c>
      <c r="G41" s="6">
        <v>41.572043085242285</v>
      </c>
      <c r="H41" s="6">
        <v>37.502896647232419</v>
      </c>
      <c r="I41" s="6">
        <v>17.306763663093232</v>
      </c>
      <c r="J41" s="4"/>
      <c r="K41" s="132"/>
      <c r="L41" s="5">
        <v>-15</v>
      </c>
      <c r="M41" s="31">
        <f>AND('c'!$C$4=$M$3,'c'!$C$5=$C41,('c'!$C$6&lt;=D41))*1</f>
        <v>0</v>
      </c>
      <c r="N41" s="31">
        <f>AND('c'!$C$4=$M$3,'c'!$C$5=$C41,('c'!$C$6&lt;=E41))*1</f>
        <v>0</v>
      </c>
      <c r="O41" s="31">
        <f>AND('c'!$C$4=$M$3,'c'!$C$5=$C41,('c'!$C$6&lt;=F41))*1</f>
        <v>0</v>
      </c>
      <c r="P41" s="31">
        <f>AND('c'!$C$4=$P$3,'c'!$C$5=$C41,('c'!$C$6&lt;=G41))*1</f>
        <v>0</v>
      </c>
      <c r="Q41" s="31">
        <f>AND('c'!$C$4=$P$3,'c'!$C$5=$C41,('c'!$C$6&lt;=H41))*1</f>
        <v>0</v>
      </c>
      <c r="R41" s="31">
        <f>AND('c'!$C$4=$P$3,'c'!$C$5=$C41,('c'!$C$6&lt;=I41))*1</f>
        <v>0</v>
      </c>
      <c r="T41" s="26"/>
    </row>
    <row r="42" spans="2:20">
      <c r="B42" s="132"/>
      <c r="C42" s="5">
        <v>-10</v>
      </c>
      <c r="D42" s="6">
        <v>46</v>
      </c>
      <c r="E42" s="6">
        <v>46</v>
      </c>
      <c r="F42" s="6">
        <v>44.736691361207079</v>
      </c>
      <c r="G42" s="6">
        <v>44.736691361207079</v>
      </c>
      <c r="H42" s="6">
        <v>36.938387038735819</v>
      </c>
      <c r="I42" s="6">
        <v>24.668645500310749</v>
      </c>
      <c r="J42" s="4"/>
      <c r="K42" s="132"/>
      <c r="L42" s="5">
        <v>-10</v>
      </c>
      <c r="M42" s="31">
        <f>AND('c'!$C$4=$M$3,'c'!$C$5=$C42,('c'!$C$6&lt;=D42))*1</f>
        <v>0</v>
      </c>
      <c r="N42" s="31">
        <f>AND('c'!$C$4=$M$3,'c'!$C$5=$C42,('c'!$C$6&lt;=E42))*1</f>
        <v>0</v>
      </c>
      <c r="O42" s="31">
        <f>AND('c'!$C$4=$M$3,'c'!$C$5=$C42,('c'!$C$6&lt;=F42))*1</f>
        <v>0</v>
      </c>
      <c r="P42" s="31">
        <f>AND('c'!$C$4=$P$3,'c'!$C$5=$C42,('c'!$C$6&lt;=G42))*1</f>
        <v>0</v>
      </c>
      <c r="Q42" s="31">
        <f>AND('c'!$C$4=$P$3,'c'!$C$5=$C42,('c'!$C$6&lt;=H42))*1</f>
        <v>0</v>
      </c>
      <c r="R42" s="31">
        <f>AND('c'!$C$4=$P$3,'c'!$C$5=$C42,('c'!$C$6&lt;=I42))*1</f>
        <v>0</v>
      </c>
      <c r="T42" s="26"/>
    </row>
    <row r="43" spans="2:20">
      <c r="B43" s="132"/>
      <c r="C43" s="5">
        <v>-5</v>
      </c>
      <c r="D43" s="6">
        <v>46</v>
      </c>
      <c r="E43" s="6">
        <v>46</v>
      </c>
      <c r="F43" s="6">
        <v>45.207612243953911</v>
      </c>
      <c r="G43" s="6">
        <v>45.207612243953911</v>
      </c>
      <c r="H43" s="6">
        <v>36.978668065388952</v>
      </c>
      <c r="I43" s="6">
        <v>29.218061965916231</v>
      </c>
      <c r="J43" s="4"/>
      <c r="K43" s="132"/>
      <c r="L43" s="5">
        <v>-5</v>
      </c>
      <c r="M43" s="31">
        <f>AND('c'!$C$4=$M$3,'c'!$C$5=$C43,('c'!$C$6&lt;=D43))*1</f>
        <v>0</v>
      </c>
      <c r="N43" s="31">
        <f>AND('c'!$C$4=$M$3,'c'!$C$5=$C43,('c'!$C$6&lt;=E43))*1</f>
        <v>0</v>
      </c>
      <c r="O43" s="31">
        <f>AND('c'!$C$4=$M$3,'c'!$C$5=$C43,('c'!$C$6&lt;=F43))*1</f>
        <v>0</v>
      </c>
      <c r="P43" s="31">
        <f>AND('c'!$C$4=$P$3,'c'!$C$5=$C43,('c'!$C$6&lt;=G43))*1</f>
        <v>1</v>
      </c>
      <c r="Q43" s="31">
        <f>AND('c'!$C$4=$P$3,'c'!$C$5=$C43,('c'!$C$6&lt;=H43))*1</f>
        <v>1</v>
      </c>
      <c r="R43" s="31">
        <f>AND('c'!$C$4=$P$3,'c'!$C$5=$C43,('c'!$C$6&lt;=I43))*1</f>
        <v>0</v>
      </c>
      <c r="T43" s="26"/>
    </row>
    <row r="44" spans="2:20">
      <c r="B44" s="132"/>
      <c r="C44" s="5">
        <v>0</v>
      </c>
      <c r="D44" s="6">
        <v>46</v>
      </c>
      <c r="E44" s="6">
        <v>46</v>
      </c>
      <c r="F44" s="6">
        <v>45.508235134376683</v>
      </c>
      <c r="G44" s="6">
        <v>45.508235134376683</v>
      </c>
      <c r="H44" s="6">
        <v>37.336205296563215</v>
      </c>
      <c r="I44" s="6">
        <v>30.318309289315653</v>
      </c>
      <c r="J44" s="4"/>
      <c r="K44" s="132"/>
      <c r="L44" s="5">
        <v>0</v>
      </c>
      <c r="M44" s="31">
        <f>AND('c'!$C$4=$M$3,'c'!$C$5=$C44,('c'!$C$6&lt;=D44))*1</f>
        <v>0</v>
      </c>
      <c r="N44" s="31">
        <f>AND('c'!$C$4=$M$3,'c'!$C$5=$C44,('c'!$C$6&lt;=E44))*1</f>
        <v>0</v>
      </c>
      <c r="O44" s="31">
        <f>AND('c'!$C$4=$M$3,'c'!$C$5=$C44,('c'!$C$6&lt;=F44))*1</f>
        <v>0</v>
      </c>
      <c r="P44" s="31">
        <f>AND('c'!$C$4=$P$3,'c'!$C$5=$C44,('c'!$C$6&lt;=G44))*1</f>
        <v>0</v>
      </c>
      <c r="Q44" s="31">
        <f>AND('c'!$C$4=$P$3,'c'!$C$5=$C44,('c'!$C$6&lt;=H44))*1</f>
        <v>0</v>
      </c>
      <c r="R44" s="31">
        <f>AND('c'!$C$4=$P$3,'c'!$C$5=$C44,('c'!$C$6&lt;=I44))*1</f>
        <v>0</v>
      </c>
      <c r="T44" s="26"/>
    </row>
    <row r="45" spans="2:20">
      <c r="B45" s="132"/>
      <c r="C45" s="5">
        <v>5</v>
      </c>
      <c r="D45" s="6">
        <v>46</v>
      </c>
      <c r="E45" s="6">
        <v>46</v>
      </c>
      <c r="F45" s="6">
        <v>45.799950480459863</v>
      </c>
      <c r="G45" s="6">
        <v>45.799950480459863</v>
      </c>
      <c r="H45" s="6">
        <v>43.490660928487905</v>
      </c>
      <c r="I45" s="6">
        <v>31.648061005582388</v>
      </c>
      <c r="J45" s="4"/>
      <c r="K45" s="132"/>
      <c r="L45" s="5">
        <v>5</v>
      </c>
      <c r="M45" s="31">
        <f>AND('c'!$C$4=$M$3,'c'!$C$5=$C45,('c'!$C$6&lt;=D45))*1</f>
        <v>0</v>
      </c>
      <c r="N45" s="31">
        <f>AND('c'!$C$4=$M$3,'c'!$C$5=$C45,('c'!$C$6&lt;=E45))*1</f>
        <v>0</v>
      </c>
      <c r="O45" s="31">
        <f>AND('c'!$C$4=$M$3,'c'!$C$5=$C45,('c'!$C$6&lt;=F45))*1</f>
        <v>0</v>
      </c>
      <c r="P45" s="31">
        <f>AND('c'!$C$4=$P$3,'c'!$C$5=$C45,('c'!$C$6&lt;=G45))*1</f>
        <v>0</v>
      </c>
      <c r="Q45" s="31">
        <f>AND('c'!$C$4=$P$3,'c'!$C$5=$C45,('c'!$C$6&lt;=H45))*1</f>
        <v>0</v>
      </c>
      <c r="R45" s="31">
        <f>AND('c'!$C$4=$P$3,'c'!$C$5=$C45,('c'!$C$6&lt;=I45))*1</f>
        <v>0</v>
      </c>
      <c r="T45" s="26"/>
    </row>
    <row r="46" spans="2:20">
      <c r="B46" s="20"/>
    </row>
    <row r="47" spans="2:20">
      <c r="B47" s="20">
        <v>1</v>
      </c>
    </row>
    <row r="48" spans="2:20">
      <c r="B48" s="20">
        <v>2</v>
      </c>
    </row>
  </sheetData>
  <mergeCells count="36">
    <mergeCell ref="Y3:AA3"/>
    <mergeCell ref="T4:T7"/>
    <mergeCell ref="T3:U3"/>
    <mergeCell ref="V3:X3"/>
    <mergeCell ref="B39:B45"/>
    <mergeCell ref="G3:I3"/>
    <mergeCell ref="D3:F3"/>
    <mergeCell ref="B6:B12"/>
    <mergeCell ref="B3:B5"/>
    <mergeCell ref="G36:I36"/>
    <mergeCell ref="D36:F36"/>
    <mergeCell ref="G25:I25"/>
    <mergeCell ref="D25:F25"/>
    <mergeCell ref="G14:I14"/>
    <mergeCell ref="D14:F14"/>
    <mergeCell ref="B14:B16"/>
    <mergeCell ref="B17:B23"/>
    <mergeCell ref="B25:B27"/>
    <mergeCell ref="B28:B34"/>
    <mergeCell ref="B36:B38"/>
    <mergeCell ref="K36:K38"/>
    <mergeCell ref="K17:K23"/>
    <mergeCell ref="K3:K5"/>
    <mergeCell ref="M3:O3"/>
    <mergeCell ref="P3:R3"/>
    <mergeCell ref="K6:K12"/>
    <mergeCell ref="K14:K16"/>
    <mergeCell ref="M14:O14"/>
    <mergeCell ref="P14:R14"/>
    <mergeCell ref="K39:K45"/>
    <mergeCell ref="M25:O25"/>
    <mergeCell ref="P25:R25"/>
    <mergeCell ref="M36:O36"/>
    <mergeCell ref="P36:R36"/>
    <mergeCell ref="K25:K27"/>
    <mergeCell ref="K28:K34"/>
  </mergeCells>
  <phoneticPr fontId="1"/>
  <conditionalFormatting sqref="M6:R12">
    <cfRule type="cellIs" dxfId="3" priority="8" operator="equal">
      <formula>1</formula>
    </cfRule>
  </conditionalFormatting>
  <conditionalFormatting sqref="M17:R23">
    <cfRule type="cellIs" dxfId="2" priority="3" operator="equal">
      <formula>1</formula>
    </cfRule>
  </conditionalFormatting>
  <conditionalFormatting sqref="M28:R34">
    <cfRule type="cellIs" dxfId="1" priority="2" operator="equal">
      <formula>1</formula>
    </cfRule>
  </conditionalFormatting>
  <conditionalFormatting sqref="M39:R45">
    <cfRule type="cellIs" dxfId="0" priority="1" operator="equal">
      <formula>1</formula>
    </cfRule>
  </conditionalFormatting>
  <pageMargins left="0.7" right="0.7" top="0.75" bottom="0.75" header="0.3" footer="0.3"/>
  <headerFooter>
    <oddFooter>&amp;C_x000D_&amp;1#&amp;"Calibri"&amp;10&amp;K000000 Classified as Business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A48"/>
  <sheetViews>
    <sheetView zoomScale="85" zoomScaleNormal="85" workbookViewId="0">
      <selection activeCell="C28" sqref="C28:G28"/>
    </sheetView>
  </sheetViews>
  <sheetFormatPr defaultColWidth="9" defaultRowHeight="13.5"/>
  <cols>
    <col min="1" max="1" width="3.42578125" style="1" customWidth="1"/>
    <col min="2" max="2" width="9.85546875" style="20" customWidth="1"/>
    <col min="3" max="3" width="32.140625" style="20" customWidth="1"/>
    <col min="4" max="5" width="6.28515625" style="20" bestFit="1" customWidth="1"/>
    <col min="6" max="6" width="6.42578125" style="20" bestFit="1" customWidth="1"/>
    <col min="7" max="8" width="6.28515625" style="20" bestFit="1" customWidth="1"/>
    <col min="9" max="9" width="6.42578125" style="20" bestFit="1" customWidth="1"/>
    <col min="10" max="10" width="3.42578125" style="20" customWidth="1"/>
    <col min="11" max="11" width="9.85546875" style="20" bestFit="1" customWidth="1"/>
    <col min="12" max="12" width="31.42578125" style="1" bestFit="1" customWidth="1"/>
    <col min="13" max="14" width="6.28515625" style="1" bestFit="1" customWidth="1"/>
    <col min="15" max="15" width="6.42578125" style="1" bestFit="1" customWidth="1"/>
    <col min="16" max="17" width="6.28515625" style="1" bestFit="1" customWidth="1"/>
    <col min="18" max="18" width="6.5703125" style="1" customWidth="1"/>
    <col min="19" max="19" width="2.28515625" style="1" customWidth="1"/>
    <col min="20" max="20" width="12.7109375" style="1" customWidth="1"/>
    <col min="21" max="21" width="14.42578125" style="1" customWidth="1"/>
    <col min="22" max="27" width="11.42578125" style="1" customWidth="1"/>
    <col min="28" max="16384" width="9" style="1"/>
  </cols>
  <sheetData>
    <row r="2" spans="1:27" ht="14.25">
      <c r="B2" s="29" t="s">
        <v>26</v>
      </c>
      <c r="K2" s="29" t="s">
        <v>28</v>
      </c>
      <c r="T2" s="30" t="s">
        <v>30</v>
      </c>
    </row>
    <row r="3" spans="1:27">
      <c r="A3" s="2"/>
      <c r="B3" s="163" t="s">
        <v>3</v>
      </c>
      <c r="C3" s="23" t="s">
        <v>13</v>
      </c>
      <c r="D3" s="164">
        <v>1</v>
      </c>
      <c r="E3" s="164"/>
      <c r="F3" s="164"/>
      <c r="G3" s="164">
        <v>2</v>
      </c>
      <c r="H3" s="164"/>
      <c r="I3" s="164"/>
      <c r="K3" s="161" t="s">
        <v>3</v>
      </c>
      <c r="L3" s="21" t="s">
        <v>13</v>
      </c>
      <c r="M3" s="135">
        <v>1</v>
      </c>
      <c r="N3" s="136"/>
      <c r="O3" s="137"/>
      <c r="P3" s="133">
        <v>2</v>
      </c>
      <c r="Q3" s="133"/>
      <c r="R3" s="133"/>
      <c r="T3" s="138" t="s">
        <v>16</v>
      </c>
      <c r="U3" s="140"/>
      <c r="V3" s="138">
        <v>1</v>
      </c>
      <c r="W3" s="139"/>
      <c r="X3" s="140"/>
      <c r="Y3" s="138">
        <v>2</v>
      </c>
      <c r="Z3" s="139"/>
      <c r="AA3" s="140"/>
    </row>
    <row r="4" spans="1:27">
      <c r="A4" s="2"/>
      <c r="B4" s="163"/>
      <c r="C4" s="23" t="s">
        <v>20</v>
      </c>
      <c r="D4" s="33" t="s">
        <v>32</v>
      </c>
      <c r="E4" s="23" t="s">
        <v>4</v>
      </c>
      <c r="F4" s="23" t="s">
        <v>5</v>
      </c>
      <c r="G4" s="33" t="s">
        <v>32</v>
      </c>
      <c r="H4" s="23" t="s">
        <v>4</v>
      </c>
      <c r="I4" s="23" t="s">
        <v>5</v>
      </c>
      <c r="K4" s="161"/>
      <c r="L4" s="21" t="s">
        <v>20</v>
      </c>
      <c r="M4" s="33" t="s">
        <v>32</v>
      </c>
      <c r="N4" s="21" t="s">
        <v>4</v>
      </c>
      <c r="O4" s="21" t="s">
        <v>5</v>
      </c>
      <c r="P4" s="33" t="s">
        <v>32</v>
      </c>
      <c r="Q4" s="21" t="s">
        <v>4</v>
      </c>
      <c r="R4" s="21" t="s">
        <v>5</v>
      </c>
      <c r="T4" s="141" t="s">
        <v>6</v>
      </c>
      <c r="U4" s="27" t="s">
        <v>3</v>
      </c>
      <c r="V4" s="151" t="s">
        <v>31</v>
      </c>
      <c r="W4" s="152"/>
      <c r="X4" s="152"/>
      <c r="Y4" s="152"/>
      <c r="Z4" s="152"/>
      <c r="AA4" s="153"/>
    </row>
    <row r="5" spans="1:27" ht="18.75" customHeight="1">
      <c r="A5" s="2"/>
      <c r="B5" s="163"/>
      <c r="C5" s="23" t="s">
        <v>19</v>
      </c>
      <c r="D5" s="32">
        <v>2</v>
      </c>
      <c r="E5" s="32">
        <v>2.5</v>
      </c>
      <c r="F5" s="32">
        <v>4</v>
      </c>
      <c r="G5" s="32">
        <v>4</v>
      </c>
      <c r="H5" s="32">
        <v>5</v>
      </c>
      <c r="I5" s="32">
        <v>8</v>
      </c>
      <c r="J5" s="4"/>
      <c r="K5" s="161"/>
      <c r="L5" s="21" t="s">
        <v>19</v>
      </c>
      <c r="M5" s="6">
        <v>2</v>
      </c>
      <c r="N5" s="6">
        <v>2.5</v>
      </c>
      <c r="O5" s="6">
        <v>4</v>
      </c>
      <c r="P5" s="6">
        <v>4</v>
      </c>
      <c r="Q5" s="6">
        <v>5</v>
      </c>
      <c r="R5" s="6">
        <v>8</v>
      </c>
      <c r="T5" s="141"/>
      <c r="U5" s="27" t="s">
        <v>2</v>
      </c>
      <c r="V5" s="154"/>
      <c r="W5" s="155"/>
      <c r="X5" s="155"/>
      <c r="Y5" s="155"/>
      <c r="Z5" s="155"/>
      <c r="AA5" s="156"/>
    </row>
    <row r="6" spans="1:27" ht="15.75" customHeight="1">
      <c r="A6" s="2"/>
      <c r="B6" s="162" t="s">
        <v>11</v>
      </c>
      <c r="C6" s="23">
        <v>-25</v>
      </c>
      <c r="D6" s="142" t="s">
        <v>27</v>
      </c>
      <c r="E6" s="143"/>
      <c r="F6" s="143"/>
      <c r="G6" s="143"/>
      <c r="H6" s="143"/>
      <c r="I6" s="144"/>
      <c r="J6" s="4"/>
      <c r="K6" s="132" t="s">
        <v>11</v>
      </c>
      <c r="L6" s="21">
        <v>-25</v>
      </c>
      <c r="M6" s="142" t="s">
        <v>29</v>
      </c>
      <c r="N6" s="143"/>
      <c r="O6" s="143"/>
      <c r="P6" s="143"/>
      <c r="Q6" s="143"/>
      <c r="R6" s="144"/>
      <c r="T6" s="141"/>
      <c r="U6" s="27" t="s">
        <v>1</v>
      </c>
      <c r="V6" s="154"/>
      <c r="W6" s="155"/>
      <c r="X6" s="155"/>
      <c r="Y6" s="155"/>
      <c r="Z6" s="155"/>
      <c r="AA6" s="156"/>
    </row>
    <row r="7" spans="1:27">
      <c r="A7" s="2"/>
      <c r="B7" s="162"/>
      <c r="C7" s="23">
        <v>-20</v>
      </c>
      <c r="D7" s="145"/>
      <c r="E7" s="146"/>
      <c r="F7" s="146"/>
      <c r="G7" s="146"/>
      <c r="H7" s="146"/>
      <c r="I7" s="147"/>
      <c r="K7" s="132"/>
      <c r="L7" s="21">
        <v>-20</v>
      </c>
      <c r="M7" s="145"/>
      <c r="N7" s="146"/>
      <c r="O7" s="146"/>
      <c r="P7" s="146"/>
      <c r="Q7" s="146"/>
      <c r="R7" s="147"/>
      <c r="T7" s="141"/>
      <c r="U7" s="28" t="s">
        <v>0</v>
      </c>
      <c r="V7" s="157"/>
      <c r="W7" s="158"/>
      <c r="X7" s="158"/>
      <c r="Y7" s="158"/>
      <c r="Z7" s="158"/>
      <c r="AA7" s="159"/>
    </row>
    <row r="8" spans="1:27">
      <c r="A8" s="2"/>
      <c r="B8" s="162"/>
      <c r="C8" s="23">
        <v>-15</v>
      </c>
      <c r="D8" s="145"/>
      <c r="E8" s="146"/>
      <c r="F8" s="146"/>
      <c r="G8" s="146"/>
      <c r="H8" s="146"/>
      <c r="I8" s="147"/>
      <c r="K8" s="132"/>
      <c r="L8" s="21">
        <v>-15</v>
      </c>
      <c r="M8" s="145"/>
      <c r="N8" s="146"/>
      <c r="O8" s="146"/>
      <c r="P8" s="146"/>
      <c r="Q8" s="146"/>
      <c r="R8" s="147"/>
    </row>
    <row r="9" spans="1:27">
      <c r="A9" s="2"/>
      <c r="B9" s="162"/>
      <c r="C9" s="23">
        <v>-10</v>
      </c>
      <c r="D9" s="145"/>
      <c r="E9" s="146"/>
      <c r="F9" s="146"/>
      <c r="G9" s="146"/>
      <c r="H9" s="146"/>
      <c r="I9" s="147"/>
      <c r="K9" s="132"/>
      <c r="L9" s="21">
        <v>-10</v>
      </c>
      <c r="M9" s="145"/>
      <c r="N9" s="146"/>
      <c r="O9" s="146"/>
      <c r="P9" s="146"/>
      <c r="Q9" s="146"/>
      <c r="R9" s="147"/>
    </row>
    <row r="10" spans="1:27">
      <c r="A10" s="2"/>
      <c r="B10" s="162"/>
      <c r="C10" s="23">
        <v>-5</v>
      </c>
      <c r="D10" s="145"/>
      <c r="E10" s="146"/>
      <c r="F10" s="146"/>
      <c r="G10" s="146"/>
      <c r="H10" s="146"/>
      <c r="I10" s="147"/>
      <c r="K10" s="132"/>
      <c r="L10" s="21">
        <v>-5</v>
      </c>
      <c r="M10" s="145"/>
      <c r="N10" s="146"/>
      <c r="O10" s="146"/>
      <c r="P10" s="146"/>
      <c r="Q10" s="146"/>
      <c r="R10" s="147"/>
      <c r="T10" s="26"/>
    </row>
    <row r="11" spans="1:27">
      <c r="B11" s="162"/>
      <c r="C11" s="23">
        <v>0</v>
      </c>
      <c r="D11" s="145"/>
      <c r="E11" s="146"/>
      <c r="F11" s="146"/>
      <c r="G11" s="146"/>
      <c r="H11" s="146"/>
      <c r="I11" s="147"/>
      <c r="K11" s="132"/>
      <c r="L11" s="21">
        <v>0</v>
      </c>
      <c r="M11" s="145"/>
      <c r="N11" s="146"/>
      <c r="O11" s="146"/>
      <c r="P11" s="146"/>
      <c r="Q11" s="146"/>
      <c r="R11" s="147"/>
      <c r="T11" s="26"/>
    </row>
    <row r="12" spans="1:27">
      <c r="B12" s="162"/>
      <c r="C12" s="23">
        <v>5</v>
      </c>
      <c r="D12" s="148"/>
      <c r="E12" s="149"/>
      <c r="F12" s="149"/>
      <c r="G12" s="149"/>
      <c r="H12" s="149"/>
      <c r="I12" s="150"/>
      <c r="K12" s="132"/>
      <c r="L12" s="21">
        <v>5</v>
      </c>
      <c r="M12" s="148"/>
      <c r="N12" s="149"/>
      <c r="O12" s="149"/>
      <c r="P12" s="149"/>
      <c r="Q12" s="149"/>
      <c r="R12" s="150"/>
      <c r="T12" s="26"/>
    </row>
    <row r="13" spans="1:27">
      <c r="T13" s="22"/>
    </row>
    <row r="14" spans="1:27">
      <c r="B14" s="161" t="s">
        <v>2</v>
      </c>
      <c r="C14" s="21" t="s">
        <v>13</v>
      </c>
      <c r="D14" s="133">
        <v>1</v>
      </c>
      <c r="E14" s="133"/>
      <c r="F14" s="133"/>
      <c r="G14" s="133">
        <v>2</v>
      </c>
      <c r="H14" s="133"/>
      <c r="I14" s="133"/>
      <c r="K14" s="161" t="s">
        <v>2</v>
      </c>
      <c r="L14" s="21" t="s">
        <v>13</v>
      </c>
      <c r="M14" s="133">
        <v>1</v>
      </c>
      <c r="N14" s="133"/>
      <c r="O14" s="133"/>
      <c r="P14" s="133">
        <v>2</v>
      </c>
      <c r="Q14" s="133"/>
      <c r="R14" s="133"/>
    </row>
    <row r="15" spans="1:27">
      <c r="B15" s="161"/>
      <c r="C15" s="21" t="s">
        <v>20</v>
      </c>
      <c r="D15" s="33" t="s">
        <v>32</v>
      </c>
      <c r="E15" s="21" t="s">
        <v>4</v>
      </c>
      <c r="F15" s="21" t="s">
        <v>5</v>
      </c>
      <c r="G15" s="33" t="s">
        <v>32</v>
      </c>
      <c r="H15" s="21" t="s">
        <v>4</v>
      </c>
      <c r="I15" s="21" t="s">
        <v>5</v>
      </c>
      <c r="K15" s="161"/>
      <c r="L15" s="21" t="s">
        <v>20</v>
      </c>
      <c r="M15" s="33" t="s">
        <v>32</v>
      </c>
      <c r="N15" s="21" t="s">
        <v>4</v>
      </c>
      <c r="O15" s="21" t="s">
        <v>5</v>
      </c>
      <c r="P15" s="33" t="s">
        <v>32</v>
      </c>
      <c r="Q15" s="21" t="s">
        <v>4</v>
      </c>
      <c r="R15" s="21" t="s">
        <v>5</v>
      </c>
    </row>
    <row r="16" spans="1:27">
      <c r="B16" s="161"/>
      <c r="C16" s="21" t="s">
        <v>19</v>
      </c>
      <c r="D16" s="6">
        <v>2</v>
      </c>
      <c r="E16" s="6">
        <v>2.5</v>
      </c>
      <c r="F16" s="6">
        <v>4</v>
      </c>
      <c r="G16" s="6">
        <v>4</v>
      </c>
      <c r="H16" s="6">
        <v>5</v>
      </c>
      <c r="I16" s="6">
        <v>8</v>
      </c>
      <c r="J16" s="4"/>
      <c r="K16" s="161"/>
      <c r="L16" s="21" t="s">
        <v>19</v>
      </c>
      <c r="M16" s="6">
        <v>2</v>
      </c>
      <c r="N16" s="6">
        <v>2.5</v>
      </c>
      <c r="O16" s="6">
        <v>4</v>
      </c>
      <c r="P16" s="6">
        <v>4</v>
      </c>
      <c r="Q16" s="6">
        <v>5</v>
      </c>
      <c r="R16" s="6">
        <v>8</v>
      </c>
    </row>
    <row r="17" spans="2:20" ht="15.75" customHeight="1">
      <c r="B17" s="132" t="s">
        <v>11</v>
      </c>
      <c r="C17" s="21">
        <v>-25</v>
      </c>
      <c r="D17" s="142" t="s">
        <v>27</v>
      </c>
      <c r="E17" s="143"/>
      <c r="F17" s="143"/>
      <c r="G17" s="143"/>
      <c r="H17" s="143"/>
      <c r="I17" s="144"/>
      <c r="K17" s="132" t="s">
        <v>11</v>
      </c>
      <c r="L17" s="21">
        <v>-25</v>
      </c>
      <c r="M17" s="142" t="s">
        <v>29</v>
      </c>
      <c r="N17" s="143"/>
      <c r="O17" s="143"/>
      <c r="P17" s="143"/>
      <c r="Q17" s="143"/>
      <c r="R17" s="144"/>
    </row>
    <row r="18" spans="2:20" ht="15.75" customHeight="1">
      <c r="B18" s="132"/>
      <c r="C18" s="21">
        <v>-20</v>
      </c>
      <c r="D18" s="145"/>
      <c r="E18" s="146"/>
      <c r="F18" s="146"/>
      <c r="G18" s="146"/>
      <c r="H18" s="146"/>
      <c r="I18" s="147"/>
      <c r="K18" s="132"/>
      <c r="L18" s="21">
        <v>-20</v>
      </c>
      <c r="M18" s="145"/>
      <c r="N18" s="146"/>
      <c r="O18" s="146"/>
      <c r="P18" s="146"/>
      <c r="Q18" s="146"/>
      <c r="R18" s="147"/>
    </row>
    <row r="19" spans="2:20" ht="15.75" customHeight="1">
      <c r="B19" s="132"/>
      <c r="C19" s="21">
        <v>-15</v>
      </c>
      <c r="D19" s="145"/>
      <c r="E19" s="146"/>
      <c r="F19" s="146"/>
      <c r="G19" s="146"/>
      <c r="H19" s="146"/>
      <c r="I19" s="147"/>
      <c r="K19" s="132"/>
      <c r="L19" s="21">
        <v>-15</v>
      </c>
      <c r="M19" s="145"/>
      <c r="N19" s="146"/>
      <c r="O19" s="146"/>
      <c r="P19" s="146"/>
      <c r="Q19" s="146"/>
      <c r="R19" s="147"/>
      <c r="T19" s="26"/>
    </row>
    <row r="20" spans="2:20" ht="15.75" customHeight="1">
      <c r="B20" s="132"/>
      <c r="C20" s="21">
        <v>-10</v>
      </c>
      <c r="D20" s="145"/>
      <c r="E20" s="146"/>
      <c r="F20" s="146"/>
      <c r="G20" s="146"/>
      <c r="H20" s="146"/>
      <c r="I20" s="147"/>
      <c r="K20" s="132"/>
      <c r="L20" s="21">
        <v>-10</v>
      </c>
      <c r="M20" s="145"/>
      <c r="N20" s="146"/>
      <c r="O20" s="146"/>
      <c r="P20" s="146"/>
      <c r="Q20" s="146"/>
      <c r="R20" s="147"/>
      <c r="T20" s="26"/>
    </row>
    <row r="21" spans="2:20" ht="15.75" customHeight="1">
      <c r="B21" s="132"/>
      <c r="C21" s="21">
        <v>-5</v>
      </c>
      <c r="D21" s="145"/>
      <c r="E21" s="146"/>
      <c r="F21" s="146"/>
      <c r="G21" s="146"/>
      <c r="H21" s="146"/>
      <c r="I21" s="147"/>
      <c r="K21" s="132"/>
      <c r="L21" s="21">
        <v>-5</v>
      </c>
      <c r="M21" s="145"/>
      <c r="N21" s="146"/>
      <c r="O21" s="146"/>
      <c r="P21" s="146"/>
      <c r="Q21" s="146"/>
      <c r="R21" s="147"/>
      <c r="T21" s="26"/>
    </row>
    <row r="22" spans="2:20" ht="15.75" customHeight="1">
      <c r="B22" s="132"/>
      <c r="C22" s="21">
        <v>0</v>
      </c>
      <c r="D22" s="145"/>
      <c r="E22" s="146"/>
      <c r="F22" s="146"/>
      <c r="G22" s="146"/>
      <c r="H22" s="146"/>
      <c r="I22" s="147"/>
      <c r="K22" s="132"/>
      <c r="L22" s="21">
        <v>0</v>
      </c>
      <c r="M22" s="145"/>
      <c r="N22" s="146"/>
      <c r="O22" s="146"/>
      <c r="P22" s="146"/>
      <c r="Q22" s="146"/>
      <c r="R22" s="147"/>
      <c r="T22" s="26"/>
    </row>
    <row r="23" spans="2:20" ht="15.75" customHeight="1">
      <c r="B23" s="132"/>
      <c r="C23" s="21">
        <v>5</v>
      </c>
      <c r="D23" s="148"/>
      <c r="E23" s="149"/>
      <c r="F23" s="149"/>
      <c r="G23" s="149"/>
      <c r="H23" s="149"/>
      <c r="I23" s="150"/>
      <c r="K23" s="132"/>
      <c r="L23" s="21">
        <v>5</v>
      </c>
      <c r="M23" s="148"/>
      <c r="N23" s="149"/>
      <c r="O23" s="149"/>
      <c r="P23" s="149"/>
      <c r="Q23" s="149"/>
      <c r="R23" s="150"/>
      <c r="T23" s="26"/>
    </row>
    <row r="24" spans="2:20">
      <c r="T24" s="22"/>
    </row>
    <row r="25" spans="2:20">
      <c r="B25" s="161" t="s">
        <v>1</v>
      </c>
      <c r="C25" s="21" t="s">
        <v>13</v>
      </c>
      <c r="D25" s="133">
        <v>1</v>
      </c>
      <c r="E25" s="133"/>
      <c r="F25" s="133"/>
      <c r="G25" s="133">
        <v>2</v>
      </c>
      <c r="H25" s="133"/>
      <c r="I25" s="133"/>
      <c r="K25" s="161" t="s">
        <v>1</v>
      </c>
      <c r="L25" s="21" t="s">
        <v>13</v>
      </c>
      <c r="M25" s="133">
        <v>1</v>
      </c>
      <c r="N25" s="133"/>
      <c r="O25" s="133"/>
      <c r="P25" s="133">
        <v>2</v>
      </c>
      <c r="Q25" s="133"/>
      <c r="R25" s="133"/>
      <c r="T25" s="24"/>
    </row>
    <row r="26" spans="2:20">
      <c r="B26" s="161"/>
      <c r="C26" s="21" t="s">
        <v>20</v>
      </c>
      <c r="D26" s="33" t="s">
        <v>32</v>
      </c>
      <c r="E26" s="21" t="s">
        <v>4</v>
      </c>
      <c r="F26" s="21" t="s">
        <v>5</v>
      </c>
      <c r="G26" s="33" t="s">
        <v>32</v>
      </c>
      <c r="H26" s="21" t="s">
        <v>4</v>
      </c>
      <c r="I26" s="21" t="s">
        <v>5</v>
      </c>
      <c r="K26" s="161"/>
      <c r="L26" s="21" t="s">
        <v>20</v>
      </c>
      <c r="M26" s="33" t="s">
        <v>32</v>
      </c>
      <c r="N26" s="21" t="s">
        <v>4</v>
      </c>
      <c r="O26" s="21" t="s">
        <v>5</v>
      </c>
      <c r="P26" s="33" t="s">
        <v>32</v>
      </c>
      <c r="Q26" s="21" t="s">
        <v>4</v>
      </c>
      <c r="R26" s="21" t="s">
        <v>5</v>
      </c>
      <c r="T26" s="24"/>
    </row>
    <row r="27" spans="2:20">
      <c r="B27" s="161"/>
      <c r="C27" s="21" t="s">
        <v>19</v>
      </c>
      <c r="D27" s="6">
        <v>2</v>
      </c>
      <c r="E27" s="6">
        <v>2.5</v>
      </c>
      <c r="F27" s="6">
        <v>4</v>
      </c>
      <c r="G27" s="6">
        <v>4</v>
      </c>
      <c r="H27" s="6">
        <v>5</v>
      </c>
      <c r="I27" s="6">
        <v>8</v>
      </c>
      <c r="J27" s="4"/>
      <c r="K27" s="161"/>
      <c r="L27" s="21" t="s">
        <v>19</v>
      </c>
      <c r="M27" s="6">
        <v>2</v>
      </c>
      <c r="N27" s="6">
        <v>2.5</v>
      </c>
      <c r="O27" s="6">
        <v>4</v>
      </c>
      <c r="P27" s="6">
        <v>4</v>
      </c>
      <c r="Q27" s="6">
        <v>5</v>
      </c>
      <c r="R27" s="6">
        <v>8</v>
      </c>
      <c r="T27" s="25"/>
    </row>
    <row r="28" spans="2:20" ht="15.75" customHeight="1">
      <c r="B28" s="132" t="s">
        <v>11</v>
      </c>
      <c r="C28" s="21">
        <v>-25</v>
      </c>
      <c r="D28" s="142" t="s">
        <v>27</v>
      </c>
      <c r="E28" s="143"/>
      <c r="F28" s="143"/>
      <c r="G28" s="143"/>
      <c r="H28" s="143"/>
      <c r="I28" s="144"/>
      <c r="J28" s="4"/>
      <c r="K28" s="132" t="s">
        <v>11</v>
      </c>
      <c r="L28" s="21">
        <v>-25</v>
      </c>
      <c r="M28" s="142" t="s">
        <v>29</v>
      </c>
      <c r="N28" s="143"/>
      <c r="O28" s="143"/>
      <c r="P28" s="143"/>
      <c r="Q28" s="143"/>
      <c r="R28" s="144"/>
    </row>
    <row r="29" spans="2:20" ht="15.75" customHeight="1">
      <c r="B29" s="132"/>
      <c r="C29" s="21">
        <v>-20</v>
      </c>
      <c r="D29" s="145"/>
      <c r="E29" s="146"/>
      <c r="F29" s="146"/>
      <c r="G29" s="146"/>
      <c r="H29" s="146"/>
      <c r="I29" s="147"/>
      <c r="J29" s="4"/>
      <c r="K29" s="132"/>
      <c r="L29" s="21">
        <v>-20</v>
      </c>
      <c r="M29" s="145"/>
      <c r="N29" s="146"/>
      <c r="O29" s="146"/>
      <c r="P29" s="146"/>
      <c r="Q29" s="146"/>
      <c r="R29" s="147"/>
      <c r="T29" s="26"/>
    </row>
    <row r="30" spans="2:20" ht="15.75" customHeight="1">
      <c r="B30" s="132"/>
      <c r="C30" s="21">
        <v>-15</v>
      </c>
      <c r="D30" s="145"/>
      <c r="E30" s="146"/>
      <c r="F30" s="146"/>
      <c r="G30" s="146"/>
      <c r="H30" s="146"/>
      <c r="I30" s="147"/>
      <c r="J30" s="4"/>
      <c r="K30" s="132"/>
      <c r="L30" s="21">
        <v>-15</v>
      </c>
      <c r="M30" s="145"/>
      <c r="N30" s="146"/>
      <c r="O30" s="146"/>
      <c r="P30" s="146"/>
      <c r="Q30" s="146"/>
      <c r="R30" s="147"/>
      <c r="T30" s="26"/>
    </row>
    <row r="31" spans="2:20" ht="15.75" customHeight="1">
      <c r="B31" s="132"/>
      <c r="C31" s="21">
        <v>-10</v>
      </c>
      <c r="D31" s="145"/>
      <c r="E31" s="146"/>
      <c r="F31" s="146"/>
      <c r="G31" s="146"/>
      <c r="H31" s="146"/>
      <c r="I31" s="147"/>
      <c r="J31" s="4"/>
      <c r="K31" s="132"/>
      <c r="L31" s="21">
        <v>-10</v>
      </c>
      <c r="M31" s="145"/>
      <c r="N31" s="146"/>
      <c r="O31" s="146"/>
      <c r="P31" s="146"/>
      <c r="Q31" s="146"/>
      <c r="R31" s="147"/>
      <c r="T31" s="26"/>
    </row>
    <row r="32" spans="2:20" ht="15.75" customHeight="1">
      <c r="B32" s="132"/>
      <c r="C32" s="21">
        <v>-5</v>
      </c>
      <c r="D32" s="145"/>
      <c r="E32" s="146"/>
      <c r="F32" s="146"/>
      <c r="G32" s="146"/>
      <c r="H32" s="146"/>
      <c r="I32" s="147"/>
      <c r="J32" s="4"/>
      <c r="K32" s="132"/>
      <c r="L32" s="21">
        <v>-5</v>
      </c>
      <c r="M32" s="145"/>
      <c r="N32" s="146"/>
      <c r="O32" s="146"/>
      <c r="P32" s="146"/>
      <c r="Q32" s="146"/>
      <c r="R32" s="147"/>
      <c r="T32" s="26"/>
    </row>
    <row r="33" spans="2:20" ht="15.75" customHeight="1">
      <c r="B33" s="132"/>
      <c r="C33" s="21">
        <v>0</v>
      </c>
      <c r="D33" s="145"/>
      <c r="E33" s="146"/>
      <c r="F33" s="146"/>
      <c r="G33" s="146"/>
      <c r="H33" s="146"/>
      <c r="I33" s="147"/>
      <c r="J33" s="4"/>
      <c r="K33" s="132"/>
      <c r="L33" s="21">
        <v>0</v>
      </c>
      <c r="M33" s="145"/>
      <c r="N33" s="146"/>
      <c r="O33" s="146"/>
      <c r="P33" s="146"/>
      <c r="Q33" s="146"/>
      <c r="R33" s="147"/>
      <c r="T33" s="26"/>
    </row>
    <row r="34" spans="2:20" ht="15.75" customHeight="1">
      <c r="B34" s="132"/>
      <c r="C34" s="21">
        <v>5</v>
      </c>
      <c r="D34" s="148"/>
      <c r="E34" s="149"/>
      <c r="F34" s="149"/>
      <c r="G34" s="149"/>
      <c r="H34" s="149"/>
      <c r="I34" s="150"/>
      <c r="J34" s="4"/>
      <c r="K34" s="132"/>
      <c r="L34" s="21">
        <v>5</v>
      </c>
      <c r="M34" s="148"/>
      <c r="N34" s="149"/>
      <c r="O34" s="149"/>
      <c r="P34" s="149"/>
      <c r="Q34" s="149"/>
      <c r="R34" s="150"/>
      <c r="T34" s="26"/>
    </row>
    <row r="35" spans="2:20">
      <c r="T35" s="22"/>
    </row>
    <row r="36" spans="2:20">
      <c r="B36" s="161" t="s">
        <v>0</v>
      </c>
      <c r="C36" s="21" t="s">
        <v>13</v>
      </c>
      <c r="D36" s="133">
        <v>1</v>
      </c>
      <c r="E36" s="133"/>
      <c r="F36" s="133"/>
      <c r="G36" s="133">
        <v>2</v>
      </c>
      <c r="H36" s="133"/>
      <c r="I36" s="133"/>
      <c r="K36" s="161" t="s">
        <v>0</v>
      </c>
      <c r="L36" s="21" t="s">
        <v>13</v>
      </c>
      <c r="M36" s="133">
        <v>1</v>
      </c>
      <c r="N36" s="133"/>
      <c r="O36" s="133"/>
      <c r="P36" s="133">
        <v>2</v>
      </c>
      <c r="Q36" s="133"/>
      <c r="R36" s="133"/>
      <c r="T36" s="24"/>
    </row>
    <row r="37" spans="2:20">
      <c r="B37" s="161"/>
      <c r="C37" s="21" t="s">
        <v>20</v>
      </c>
      <c r="D37" s="33" t="s">
        <v>32</v>
      </c>
      <c r="E37" s="21" t="s">
        <v>4</v>
      </c>
      <c r="F37" s="21" t="s">
        <v>5</v>
      </c>
      <c r="G37" s="33" t="s">
        <v>32</v>
      </c>
      <c r="H37" s="21" t="s">
        <v>4</v>
      </c>
      <c r="I37" s="21" t="s">
        <v>5</v>
      </c>
      <c r="K37" s="161"/>
      <c r="L37" s="21" t="s">
        <v>20</v>
      </c>
      <c r="M37" s="33" t="s">
        <v>32</v>
      </c>
      <c r="N37" s="21" t="s">
        <v>4</v>
      </c>
      <c r="O37" s="21" t="s">
        <v>5</v>
      </c>
      <c r="P37" s="33" t="s">
        <v>32</v>
      </c>
      <c r="Q37" s="21" t="s">
        <v>4</v>
      </c>
      <c r="R37" s="21" t="s">
        <v>5</v>
      </c>
      <c r="T37" s="24"/>
    </row>
    <row r="38" spans="2:20">
      <c r="B38" s="161"/>
      <c r="C38" s="21" t="s">
        <v>19</v>
      </c>
      <c r="D38" s="6">
        <v>2</v>
      </c>
      <c r="E38" s="6">
        <v>2.5</v>
      </c>
      <c r="F38" s="6">
        <v>4</v>
      </c>
      <c r="G38" s="6">
        <v>4</v>
      </c>
      <c r="H38" s="6">
        <v>5</v>
      </c>
      <c r="I38" s="6">
        <v>8</v>
      </c>
      <c r="J38" s="4"/>
      <c r="K38" s="161"/>
      <c r="L38" s="21" t="s">
        <v>19</v>
      </c>
      <c r="M38" s="6">
        <v>2</v>
      </c>
      <c r="N38" s="6">
        <v>2.5</v>
      </c>
      <c r="O38" s="6">
        <v>4</v>
      </c>
      <c r="P38" s="6">
        <v>4</v>
      </c>
      <c r="Q38" s="6">
        <v>5</v>
      </c>
      <c r="R38" s="6">
        <v>8</v>
      </c>
      <c r="T38" s="25"/>
    </row>
    <row r="39" spans="2:20" ht="15.75" customHeight="1">
      <c r="B39" s="132" t="s">
        <v>11</v>
      </c>
      <c r="C39" s="21">
        <v>-25</v>
      </c>
      <c r="D39" s="142" t="s">
        <v>27</v>
      </c>
      <c r="E39" s="143"/>
      <c r="F39" s="143"/>
      <c r="G39" s="143"/>
      <c r="H39" s="143"/>
      <c r="I39" s="144"/>
      <c r="J39" s="4"/>
      <c r="K39" s="132" t="s">
        <v>11</v>
      </c>
      <c r="L39" s="21">
        <v>-25</v>
      </c>
      <c r="M39" s="142" t="s">
        <v>29</v>
      </c>
      <c r="N39" s="143"/>
      <c r="O39" s="143"/>
      <c r="P39" s="143"/>
      <c r="Q39" s="143"/>
      <c r="R39" s="144"/>
    </row>
    <row r="40" spans="2:20" ht="15.75" customHeight="1">
      <c r="B40" s="132"/>
      <c r="C40" s="21">
        <v>-20</v>
      </c>
      <c r="D40" s="145"/>
      <c r="E40" s="146"/>
      <c r="F40" s="146"/>
      <c r="G40" s="146"/>
      <c r="H40" s="146"/>
      <c r="I40" s="147"/>
      <c r="J40" s="4"/>
      <c r="K40" s="132"/>
      <c r="L40" s="21">
        <v>-20</v>
      </c>
      <c r="M40" s="145"/>
      <c r="N40" s="146"/>
      <c r="O40" s="146"/>
      <c r="P40" s="146"/>
      <c r="Q40" s="146"/>
      <c r="R40" s="147"/>
      <c r="T40" s="26"/>
    </row>
    <row r="41" spans="2:20" ht="15.75" customHeight="1">
      <c r="B41" s="132"/>
      <c r="C41" s="21">
        <v>-15</v>
      </c>
      <c r="D41" s="145"/>
      <c r="E41" s="146"/>
      <c r="F41" s="146"/>
      <c r="G41" s="146"/>
      <c r="H41" s="146"/>
      <c r="I41" s="147"/>
      <c r="J41" s="4"/>
      <c r="K41" s="132"/>
      <c r="L41" s="21">
        <v>-15</v>
      </c>
      <c r="M41" s="145"/>
      <c r="N41" s="146"/>
      <c r="O41" s="146"/>
      <c r="P41" s="146"/>
      <c r="Q41" s="146"/>
      <c r="R41" s="147"/>
      <c r="T41" s="26"/>
    </row>
    <row r="42" spans="2:20" ht="15.75" customHeight="1">
      <c r="B42" s="132"/>
      <c r="C42" s="21">
        <v>-10</v>
      </c>
      <c r="D42" s="145"/>
      <c r="E42" s="146"/>
      <c r="F42" s="146"/>
      <c r="G42" s="146"/>
      <c r="H42" s="146"/>
      <c r="I42" s="147"/>
      <c r="J42" s="4"/>
      <c r="K42" s="132"/>
      <c r="L42" s="21">
        <v>-10</v>
      </c>
      <c r="M42" s="145"/>
      <c r="N42" s="146"/>
      <c r="O42" s="146"/>
      <c r="P42" s="146"/>
      <c r="Q42" s="146"/>
      <c r="R42" s="147"/>
      <c r="T42" s="26"/>
    </row>
    <row r="43" spans="2:20" ht="15.75" customHeight="1">
      <c r="B43" s="132"/>
      <c r="C43" s="21">
        <v>-5</v>
      </c>
      <c r="D43" s="145"/>
      <c r="E43" s="146"/>
      <c r="F43" s="146"/>
      <c r="G43" s="146"/>
      <c r="H43" s="146"/>
      <c r="I43" s="147"/>
      <c r="J43" s="4"/>
      <c r="K43" s="132"/>
      <c r="L43" s="21">
        <v>-5</v>
      </c>
      <c r="M43" s="145"/>
      <c r="N43" s="146"/>
      <c r="O43" s="146"/>
      <c r="P43" s="146"/>
      <c r="Q43" s="146"/>
      <c r="R43" s="147"/>
      <c r="T43" s="26"/>
    </row>
    <row r="44" spans="2:20" ht="15.75" customHeight="1">
      <c r="B44" s="132"/>
      <c r="C44" s="21">
        <v>0</v>
      </c>
      <c r="D44" s="145"/>
      <c r="E44" s="146"/>
      <c r="F44" s="146"/>
      <c r="G44" s="146"/>
      <c r="H44" s="146"/>
      <c r="I44" s="147"/>
      <c r="J44" s="4"/>
      <c r="K44" s="132"/>
      <c r="L44" s="21">
        <v>0</v>
      </c>
      <c r="M44" s="145"/>
      <c r="N44" s="146"/>
      <c r="O44" s="146"/>
      <c r="P44" s="146"/>
      <c r="Q44" s="146"/>
      <c r="R44" s="147"/>
      <c r="T44" s="26"/>
    </row>
    <row r="45" spans="2:20" ht="15.75" customHeight="1">
      <c r="B45" s="132"/>
      <c r="C45" s="21">
        <v>5</v>
      </c>
      <c r="D45" s="148"/>
      <c r="E45" s="149"/>
      <c r="F45" s="149"/>
      <c r="G45" s="149"/>
      <c r="H45" s="149"/>
      <c r="I45" s="150"/>
      <c r="J45" s="4"/>
      <c r="K45" s="132"/>
      <c r="L45" s="21">
        <v>5</v>
      </c>
      <c r="M45" s="148"/>
      <c r="N45" s="149"/>
      <c r="O45" s="149"/>
      <c r="P45" s="149"/>
      <c r="Q45" s="149"/>
      <c r="R45" s="150"/>
      <c r="T45" s="26"/>
    </row>
    <row r="47" spans="2:20">
      <c r="B47" s="20">
        <v>1</v>
      </c>
      <c r="C47" s="160" t="s">
        <v>25</v>
      </c>
    </row>
    <row r="48" spans="2:20">
      <c r="B48" s="20">
        <v>2</v>
      </c>
      <c r="C48" s="160"/>
    </row>
  </sheetData>
  <mergeCells count="46">
    <mergeCell ref="T3:U3"/>
    <mergeCell ref="V3:X3"/>
    <mergeCell ref="Y3:AA3"/>
    <mergeCell ref="T4:T7"/>
    <mergeCell ref="B6:B12"/>
    <mergeCell ref="K6:K12"/>
    <mergeCell ref="M6:R12"/>
    <mergeCell ref="B3:B5"/>
    <mergeCell ref="D3:F3"/>
    <mergeCell ref="G3:I3"/>
    <mergeCell ref="K3:K5"/>
    <mergeCell ref="M3:O3"/>
    <mergeCell ref="P3:R3"/>
    <mergeCell ref="B14:B16"/>
    <mergeCell ref="D14:F14"/>
    <mergeCell ref="G14:I14"/>
    <mergeCell ref="K14:K16"/>
    <mergeCell ref="M14:O14"/>
    <mergeCell ref="B39:B45"/>
    <mergeCell ref="K39:K45"/>
    <mergeCell ref="D6:I12"/>
    <mergeCell ref="D17:I23"/>
    <mergeCell ref="D28:I34"/>
    <mergeCell ref="D39:I45"/>
    <mergeCell ref="B28:B34"/>
    <mergeCell ref="K28:K34"/>
    <mergeCell ref="B36:B38"/>
    <mergeCell ref="D36:F36"/>
    <mergeCell ref="G36:I36"/>
    <mergeCell ref="K36:K38"/>
    <mergeCell ref="B17:B23"/>
    <mergeCell ref="K17:K23"/>
    <mergeCell ref="B25:B27"/>
    <mergeCell ref="D25:F25"/>
    <mergeCell ref="M17:R23"/>
    <mergeCell ref="M28:R34"/>
    <mergeCell ref="M39:R45"/>
    <mergeCell ref="V4:AA7"/>
    <mergeCell ref="C47:C48"/>
    <mergeCell ref="M25:O25"/>
    <mergeCell ref="P25:R25"/>
    <mergeCell ref="M36:O36"/>
    <mergeCell ref="P36:R36"/>
    <mergeCell ref="G25:I25"/>
    <mergeCell ref="K25:K27"/>
    <mergeCell ref="P14:R14"/>
  </mergeCells>
  <phoneticPr fontId="1"/>
  <pageMargins left="0.7" right="0.7" top="0.75" bottom="0.75" header="0.3" footer="0.3"/>
  <headerFooter>
    <oddFooter>&amp;C_x000D_&amp;1#&amp;"Calibri"&amp;10&amp;K000000 Classified as Business</oddFooter>
  </headerFooter>
</worksheet>
</file>

<file path=docMetadata/LabelInfo.xml><?xml version="1.0" encoding="utf-8"?>
<clbl:labelList xmlns:clbl="http://schemas.microsoft.com/office/2020/mipLabelMetadata">
  <clbl:label id="{8d6a82de-332f-43b8-a8a7-1928fd67507f}" enabled="1" method="Standard" siteId="{097464b8-069c-453e-9254-c17ec707310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Refrigerant &amp; Oil Charge</vt:lpstr>
      <vt:lpstr>a</vt:lpstr>
      <vt:lpstr>b</vt:lpstr>
      <vt:lpstr>c</vt:lpstr>
      <vt:lpstr>d</vt:lpstr>
      <vt:lpstr>d-explanation</vt:lpstr>
    </vt:vector>
  </TitlesOfParts>
  <Company>株式会社デンソー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KIYOTAKA KITAMURA</dc:creator>
  <cp:lastModifiedBy>Leray David</cp:lastModifiedBy>
  <cp:lastPrinted>2023-02-01T08:37:00Z</cp:lastPrinted>
  <dcterms:created xsi:type="dcterms:W3CDTF">2021-04-06T01:58:30Z</dcterms:created>
  <dcterms:modified xsi:type="dcterms:W3CDTF">2023-02-01T08:58:01Z</dcterms:modified>
</cp:coreProperties>
</file>