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332207\Desktop\DEVI pipe\"/>
    </mc:Choice>
  </mc:AlternateContent>
  <xr:revisionPtr revIDLastSave="0" documentId="10_ncr:100000_{371E0697-5692-415F-BB2A-BF76729E9952}" xr6:coauthVersionLast="31" xr6:coauthVersionMax="31" xr10:uidLastSave="{00000000-0000-0000-0000-000000000000}"/>
  <bookViews>
    <workbookView xWindow="0" yWindow="0" windowWidth="16380" windowHeight="8190" tabRatio="500" xr2:uid="{00000000-000D-0000-FFFF-FFFF00000000}"/>
  </bookViews>
  <sheets>
    <sheet name="Pipe" sheetId="1" r:id="rId1"/>
    <sheet name="Sheet2" sheetId="2" r:id="rId2"/>
    <sheet name="Sheet3" sheetId="3" r:id="rId3"/>
  </sheets>
  <definedNames>
    <definedName name="Insulation">Sheet2!#REF!</definedName>
    <definedName name="Pipe_Diameter">Sheet2!#REF!</definedName>
    <definedName name="Plastic1">Sheet3!$J$16:$J$21</definedName>
    <definedName name="Resistive">Sheet3!$B$16:$B$24</definedName>
    <definedName name="Self">Sheet3!$F$16:$F$26</definedName>
  </definedNames>
  <calcPr calcId="179017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2" i="3" l="1"/>
  <c r="G51" i="3"/>
  <c r="G50" i="3"/>
  <c r="C50" i="3"/>
  <c r="G49" i="3"/>
  <c r="C49" i="3"/>
  <c r="K48" i="3"/>
  <c r="G48" i="3"/>
  <c r="C48" i="3"/>
  <c r="K47" i="3"/>
  <c r="G47" i="3"/>
  <c r="C47" i="3"/>
  <c r="K46" i="3"/>
  <c r="G46" i="3"/>
  <c r="C46" i="3"/>
  <c r="K45" i="3"/>
  <c r="G45" i="3"/>
  <c r="C45" i="3"/>
  <c r="K44" i="3"/>
  <c r="G44" i="3"/>
  <c r="C44" i="3"/>
  <c r="G38" i="3"/>
  <c r="G37" i="3"/>
  <c r="G36" i="3"/>
  <c r="C36" i="3"/>
  <c r="G35" i="3"/>
  <c r="C35" i="3"/>
  <c r="K34" i="3"/>
  <c r="G34" i="3"/>
  <c r="C34" i="3"/>
  <c r="K33" i="3"/>
  <c r="G33" i="3"/>
  <c r="C33" i="3"/>
  <c r="K32" i="3"/>
  <c r="G32" i="3"/>
  <c r="C32" i="3"/>
  <c r="K31" i="3"/>
  <c r="G31" i="3"/>
  <c r="C31" i="3"/>
  <c r="K30" i="3"/>
  <c r="G30" i="3"/>
  <c r="C30" i="3"/>
  <c r="D23" i="1"/>
  <c r="C23" i="1"/>
  <c r="C20" i="1"/>
  <c r="R2" i="1" l="1"/>
  <c r="C24" i="1" s="1"/>
  <c r="C26" i="1" s="1"/>
  <c r="C25" i="1" l="1"/>
  <c r="C27" i="1" s="1"/>
</calcChain>
</file>

<file path=xl/sharedStrings.xml><?xml version="1.0" encoding="utf-8"?>
<sst xmlns="http://schemas.openxmlformats.org/spreadsheetml/2006/main" count="236" uniqueCount="120">
  <si>
    <t>Csővezeték hőveszteségének számítása</t>
  </si>
  <si>
    <t>A csővezeték hőveszteségének előzetes kiszámítása</t>
  </si>
  <si>
    <t>Tájékoztató adatok (további információ az alkalmazás ismertetőkben található)</t>
  </si>
  <si>
    <t>A szürke cellákba kell az adatokat bevinni</t>
  </si>
  <si>
    <t>A rendszer adatai</t>
  </si>
  <si>
    <t>A cső hosszúsága</t>
  </si>
  <si>
    <t>m</t>
  </si>
  <si>
    <t>A cső külső átmérője, d</t>
  </si>
  <si>
    <t>mm</t>
  </si>
  <si>
    <t>Hőszigetelés vastagsága, h</t>
  </si>
  <si>
    <t>A hőszigetelés hővezetési tényezője, λ</t>
  </si>
  <si>
    <r>
      <rPr>
        <sz val="12"/>
        <color rgb="FF000000"/>
        <rFont val="Calibri"/>
        <family val="2"/>
        <charset val="1"/>
      </rPr>
      <t>W/(m</t>
    </r>
    <r>
      <rPr>
        <sz val="12"/>
        <color rgb="FF000000"/>
        <rFont val="Myriad Pro"/>
        <family val="2"/>
        <charset val="1"/>
      </rPr>
      <t>·°</t>
    </r>
    <r>
      <rPr>
        <sz val="12"/>
        <color rgb="FF000000"/>
        <rFont val="Calibri"/>
        <family val="2"/>
        <charset val="1"/>
      </rPr>
      <t>C)</t>
    </r>
  </si>
  <si>
    <r>
      <rPr>
        <sz val="12"/>
        <color rgb="FF000000"/>
        <rFont val="Calibri"/>
        <family val="2"/>
        <charset val="204"/>
      </rPr>
      <t>Kívánt hőmérséklet, t</t>
    </r>
    <r>
      <rPr>
        <vertAlign val="subscript"/>
        <sz val="12"/>
        <color rgb="FF000000"/>
        <rFont val="Calibri"/>
        <family val="2"/>
        <charset val="204"/>
      </rPr>
      <t>u</t>
    </r>
  </si>
  <si>
    <r>
      <rPr>
        <sz val="12"/>
        <color rgb="FF000000"/>
        <rFont val="Myriad Pro"/>
        <family val="2"/>
        <charset val="1"/>
      </rPr>
      <t>°</t>
    </r>
    <r>
      <rPr>
        <sz val="12"/>
        <color rgb="FF000000"/>
        <rFont val="Calibri"/>
        <family val="2"/>
        <charset val="1"/>
      </rPr>
      <t>C</t>
    </r>
  </si>
  <si>
    <r>
      <rPr>
        <sz val="12"/>
        <color rgb="FF000000"/>
        <rFont val="Calibri"/>
        <family val="2"/>
        <charset val="204"/>
      </rPr>
      <t>Legalacsonyabb külső hőmérséklet, t</t>
    </r>
    <r>
      <rPr>
        <vertAlign val="subscript"/>
        <sz val="12"/>
        <color rgb="FF000000"/>
        <rFont val="Calibri"/>
        <family val="2"/>
        <charset val="204"/>
      </rPr>
      <t>o</t>
    </r>
  </si>
  <si>
    <t>Feszültség</t>
  </si>
  <si>
    <t>V</t>
  </si>
  <si>
    <t>Biztonsági faktor</t>
  </si>
  <si>
    <t>Javasolt érték: 1,3</t>
  </si>
  <si>
    <t>A cső anyaga</t>
  </si>
  <si>
    <t>Fém</t>
  </si>
  <si>
    <t>Számítási eredmények</t>
  </si>
  <si>
    <r>
      <rPr>
        <b/>
        <sz val="12"/>
        <color rgb="FF000000"/>
        <rFont val="Calibri"/>
        <family val="2"/>
        <charset val="204"/>
      </rPr>
      <t xml:space="preserve">Hőveszteség, q
</t>
    </r>
    <r>
      <rPr>
        <sz val="12"/>
        <color rgb="FF000000"/>
        <rFont val="Calibri"/>
        <family val="2"/>
        <charset val="204"/>
      </rPr>
      <t>(biztonsági faktorral növelt)</t>
    </r>
  </si>
  <si>
    <t>W/m</t>
  </si>
  <si>
    <t>A fűtőkábel fajtája</t>
  </si>
  <si>
    <t>Ellenállásos kábel</t>
  </si>
  <si>
    <t>DEVIflex 6T</t>
  </si>
  <si>
    <t>1 m csőre fektetendő kábelek száma</t>
  </si>
  <si>
    <t>A kábel számított hosszúsága</t>
  </si>
  <si>
    <t>Számított teljes teljesítmény</t>
  </si>
  <si>
    <t>W</t>
  </si>
  <si>
    <t>Alumínium szalag</t>
  </si>
  <si>
    <t>Termosztát</t>
  </si>
  <si>
    <t>DEVIreg™ 330 (-10 ... +10°C)</t>
  </si>
  <si>
    <t>Fontos tudnivalók!</t>
  </si>
  <si>
    <r>
      <rPr>
        <b/>
        <sz val="12"/>
        <color rgb="FF000000"/>
        <rFont val="Calibri"/>
        <family val="2"/>
        <charset val="204"/>
      </rPr>
      <t>1. megjegyzés:</t>
    </r>
    <r>
      <rPr>
        <sz val="12"/>
        <color rgb="FF000000"/>
        <rFont val="Calibri"/>
        <family val="2"/>
        <charset val="204"/>
      </rPr>
      <t xml:space="preserve"> műanyag csövek esetében az ellenállásos fűtőkábel teljesítménye ne haladja meg a 10 W/m-t. Ez a korlátozás nem vonatkozik az önszabályozó kábelekre.</t>
    </r>
  </si>
  <si>
    <r>
      <rPr>
        <b/>
        <sz val="12"/>
        <color rgb="FF000000"/>
        <rFont val="Calibri"/>
        <family val="2"/>
        <charset val="204"/>
      </rPr>
      <t>2. megjegyzés:</t>
    </r>
    <r>
      <rPr>
        <sz val="12"/>
        <color rgb="FF000000"/>
        <rFont val="Calibri"/>
        <family val="2"/>
        <charset val="204"/>
      </rPr>
      <t xml:space="preserve"> ha a feszültség 220V, a kábel teljesítményét 0,915 szorzóval kell számolni.</t>
    </r>
  </si>
  <si>
    <r>
      <rPr>
        <b/>
        <sz val="12"/>
        <color rgb="FF000000"/>
        <rFont val="Calibri"/>
        <family val="2"/>
        <charset val="204"/>
      </rPr>
      <t>3. megjegyzés:</t>
    </r>
    <r>
      <rPr>
        <sz val="12"/>
        <color rgb="FF000000"/>
        <rFont val="Calibri"/>
        <family val="2"/>
        <charset val="204"/>
      </rPr>
      <t xml:space="preserve"> használjon öntapadó alumínium rögzítőszalagot a kábel teljes hosszában a kábel alatt (műanyag csövek esetében kötelező), illetve a kábel felett.</t>
    </r>
  </si>
  <si>
    <r>
      <rPr>
        <b/>
        <sz val="12"/>
        <color rgb="FF000000"/>
        <rFont val="Calibri"/>
        <family val="2"/>
        <charset val="204"/>
      </rPr>
      <t>4. megjegyzés:</t>
    </r>
    <r>
      <rPr>
        <sz val="12"/>
        <color rgb="FF000000"/>
        <rFont val="Calibri"/>
        <family val="2"/>
        <charset val="204"/>
      </rPr>
      <t xml:space="preserve"> termosztátot minden esetben javasolt beépíteni.</t>
    </r>
  </si>
  <si>
    <t>Műszaki segítség: EH@danfoss.com</t>
  </si>
  <si>
    <t>1. táblázat</t>
  </si>
  <si>
    <t>Cső méret</t>
  </si>
  <si>
    <t>A cső belső átmérője</t>
  </si>
  <si>
    <t>inch (NPS*)</t>
  </si>
  <si>
    <t>1/2</t>
  </si>
  <si>
    <t>3/4</t>
  </si>
  <si>
    <t>1</t>
  </si>
  <si>
    <t>1 1/4"</t>
  </si>
  <si>
    <t>1 1/2</t>
  </si>
  <si>
    <t>2</t>
  </si>
  <si>
    <t>2 1/2</t>
  </si>
  <si>
    <t>3</t>
  </si>
  <si>
    <t>3 1/2</t>
  </si>
  <si>
    <t>4</t>
  </si>
  <si>
    <t>4 1/2</t>
  </si>
  <si>
    <t>5</t>
  </si>
  <si>
    <t>6</t>
  </si>
  <si>
    <t>mm (DN*)</t>
  </si>
  <si>
    <t>A cső külső átmérője**, mm</t>
  </si>
  <si>
    <t>* NPS - Nominal Pipe Size (névleges csőméret), DN - Diameter Nominal (névleges átmérő)</t>
  </si>
  <si>
    <t>** Fémcsövekre vonatkozó tájékoztató érték</t>
  </si>
  <si>
    <t>U</t>
  </si>
  <si>
    <t>Önszabályozó kábel</t>
  </si>
  <si>
    <t>Műanyag</t>
  </si>
  <si>
    <t>DEVIreg™ 330 (+5 ... +45°C)</t>
  </si>
  <si>
    <t>DEVIreg™ 330 (60 -160 °C)</t>
  </si>
  <si>
    <t>DEVIreg™ 610</t>
  </si>
  <si>
    <t>DEVIreg™ 130</t>
  </si>
  <si>
    <t>DEVIreg Therm Control (HMV)</t>
  </si>
  <si>
    <t>2. táblázat</t>
  </si>
  <si>
    <t>Fűtőkábelek kimeneti teljesítménye 230/400 V</t>
  </si>
  <si>
    <t>Gyártó</t>
  </si>
  <si>
    <t>Ellenállásos fűtőkábel</t>
  </si>
  <si>
    <t>6 W/m</t>
  </si>
  <si>
    <t>10 W/m</t>
  </si>
  <si>
    <t>18 W/m</t>
  </si>
  <si>
    <t>20 W/m</t>
  </si>
  <si>
    <t>9 W/m</t>
  </si>
  <si>
    <t>DEVI</t>
  </si>
  <si>
    <r>
      <rPr>
        <sz val="11"/>
        <color rgb="FF000000"/>
        <rFont val="Calibri"/>
        <family val="2"/>
        <charset val="1"/>
      </rPr>
      <t>DEVIflex</t>
    </r>
    <r>
      <rPr>
        <vertAlign val="superscript"/>
        <sz val="9"/>
        <color rgb="FF000000"/>
        <rFont val="Calibri"/>
        <family val="2"/>
        <charset val="204"/>
      </rPr>
      <t>TM</t>
    </r>
    <r>
      <rPr>
        <sz val="11"/>
        <color rgb="FF000000"/>
        <rFont val="Calibri"/>
        <family val="2"/>
        <charset val="1"/>
      </rPr>
      <t xml:space="preserve"> 6T</t>
    </r>
  </si>
  <si>
    <r>
      <rPr>
        <sz val="11"/>
        <color rgb="FF000000"/>
        <rFont val="Calibri"/>
        <family val="2"/>
        <charset val="1"/>
      </rPr>
      <t>DEVIflex</t>
    </r>
    <r>
      <rPr>
        <vertAlign val="superscript"/>
        <sz val="9"/>
        <color rgb="FF000000"/>
        <rFont val="Calibri"/>
        <family val="2"/>
        <charset val="204"/>
      </rPr>
      <t>TM</t>
    </r>
    <r>
      <rPr>
        <sz val="11"/>
        <color rgb="FF000000"/>
        <rFont val="Calibri"/>
        <family val="2"/>
        <charset val="1"/>
      </rPr>
      <t xml:space="preserve"> 10T, DEVIbasic</t>
    </r>
    <r>
      <rPr>
        <vertAlign val="superscript"/>
        <sz val="9"/>
        <color rgb="FF000000"/>
        <rFont val="Calibri"/>
        <family val="2"/>
        <charset val="204"/>
      </rPr>
      <t>TM</t>
    </r>
    <r>
      <rPr>
        <sz val="11"/>
        <color rgb="FF000000"/>
        <rFont val="Calibri"/>
        <family val="2"/>
        <charset val="1"/>
      </rPr>
      <t xml:space="preserve"> 10S, DEVIcomfort</t>
    </r>
    <r>
      <rPr>
        <vertAlign val="superscript"/>
        <sz val="9"/>
        <color rgb="FF000000"/>
        <rFont val="Calibri"/>
        <family val="2"/>
        <charset val="204"/>
      </rPr>
      <t>TM</t>
    </r>
    <r>
      <rPr>
        <sz val="11"/>
        <color rgb="FF000000"/>
        <rFont val="Calibri"/>
        <family val="2"/>
        <charset val="1"/>
      </rPr>
      <t xml:space="preserve"> 10T</t>
    </r>
  </si>
  <si>
    <r>
      <rPr>
        <sz val="11"/>
        <color rgb="FF000000"/>
        <rFont val="Calibri"/>
        <family val="2"/>
        <charset val="1"/>
      </rPr>
      <t>DEVIflex</t>
    </r>
    <r>
      <rPr>
        <vertAlign val="superscript"/>
        <sz val="9"/>
        <color rgb="FF000000"/>
        <rFont val="Calibri"/>
        <family val="2"/>
        <charset val="204"/>
      </rPr>
      <t>TM</t>
    </r>
    <r>
      <rPr>
        <sz val="11"/>
        <color rgb="FF000000"/>
        <rFont val="Calibri"/>
        <family val="2"/>
        <charset val="1"/>
      </rPr>
      <t xml:space="preserve"> 18T</t>
    </r>
  </si>
  <si>
    <r>
      <rPr>
        <sz val="11"/>
        <color rgb="FF000000"/>
        <rFont val="Calibri"/>
        <family val="2"/>
        <charset val="1"/>
      </rPr>
      <t>DEVIflex</t>
    </r>
    <r>
      <rPr>
        <vertAlign val="superscript"/>
        <sz val="9"/>
        <color rgb="FF000000"/>
        <rFont val="Calibri"/>
        <family val="2"/>
        <charset val="204"/>
      </rPr>
      <t>TM</t>
    </r>
    <r>
      <rPr>
        <sz val="11"/>
        <color rgb="FF000000"/>
        <rFont val="Calibri"/>
        <family val="2"/>
        <charset val="1"/>
      </rPr>
      <t xml:space="preserve"> 20T, DEVIbasic</t>
    </r>
    <r>
      <rPr>
        <vertAlign val="superscript"/>
        <sz val="9"/>
        <color rgb="FF000000"/>
        <rFont val="Calibri"/>
        <family val="2"/>
        <charset val="204"/>
      </rPr>
      <t>TM</t>
    </r>
    <r>
      <rPr>
        <sz val="11"/>
        <color rgb="FF000000"/>
        <rFont val="Calibri"/>
        <family val="2"/>
        <charset val="1"/>
      </rPr>
      <t xml:space="preserve"> 20S</t>
    </r>
  </si>
  <si>
    <r>
      <rPr>
        <sz val="11"/>
        <color rgb="FF000000"/>
        <rFont val="Calibri"/>
        <family val="2"/>
        <charset val="1"/>
      </rPr>
      <t>DEVIaqua</t>
    </r>
    <r>
      <rPr>
        <vertAlign val="superscript"/>
        <sz val="9"/>
        <color rgb="FF000000"/>
        <rFont val="Calibri"/>
        <family val="2"/>
        <charset val="204"/>
      </rPr>
      <t>TM</t>
    </r>
    <r>
      <rPr>
        <sz val="11"/>
        <color rgb="FF000000"/>
        <rFont val="Calibri"/>
        <family val="2"/>
        <charset val="1"/>
      </rPr>
      <t xml:space="preserve"> 9T</t>
    </r>
  </si>
  <si>
    <t>Önszabályozó fűtőkábel</t>
  </si>
  <si>
    <r>
      <rPr>
        <b/>
        <sz val="12"/>
        <color rgb="FF000000"/>
        <rFont val="Calibri"/>
        <family val="2"/>
        <charset val="1"/>
      </rPr>
      <t xml:space="preserve">10 W/m @ 10 </t>
    </r>
    <r>
      <rPr>
        <b/>
        <sz val="12"/>
        <color rgb="FF000000"/>
        <rFont val="Myriad Pro"/>
        <family val="2"/>
        <charset val="1"/>
      </rPr>
      <t>°</t>
    </r>
    <r>
      <rPr>
        <b/>
        <sz val="12"/>
        <color rgb="FF000000"/>
        <rFont val="Calibri"/>
        <family val="2"/>
        <charset val="1"/>
      </rPr>
      <t>C</t>
    </r>
  </si>
  <si>
    <t>25 W/m @ 10 °C</t>
  </si>
  <si>
    <t>33 W/m @ 10 °C</t>
  </si>
  <si>
    <t>7 W/m @ 45 °C</t>
  </si>
  <si>
    <t>9 W/m @ 55 °C</t>
  </si>
  <si>
    <t>12 W/m @ 70 °C</t>
  </si>
  <si>
    <r>
      <rPr>
        <sz val="11"/>
        <color rgb="FF000000"/>
        <rFont val="Calibri"/>
        <family val="2"/>
        <charset val="1"/>
      </rPr>
      <t>DEVIpipeguard</t>
    </r>
    <r>
      <rPr>
        <vertAlign val="superscript"/>
        <sz val="9"/>
        <color rgb="FF000000"/>
        <rFont val="Calibri"/>
        <family val="2"/>
        <charset val="204"/>
      </rPr>
      <t>TM</t>
    </r>
    <r>
      <rPr>
        <sz val="11"/>
        <color rgb="FF000000"/>
        <rFont val="Calibri"/>
        <family val="2"/>
        <charset val="1"/>
      </rPr>
      <t xml:space="preserve"> 10, DEVIpipeheat</t>
    </r>
    <r>
      <rPr>
        <vertAlign val="superscript"/>
        <sz val="9"/>
        <color rgb="FF000000"/>
        <rFont val="Calibri"/>
        <family val="2"/>
        <charset val="204"/>
      </rPr>
      <t>TM</t>
    </r>
    <r>
      <rPr>
        <sz val="11"/>
        <color rgb="FF000000"/>
        <rFont val="Calibri"/>
        <family val="2"/>
        <charset val="1"/>
      </rPr>
      <t xml:space="preserve"> 10</t>
    </r>
  </si>
  <si>
    <r>
      <rPr>
        <sz val="11"/>
        <color rgb="FF000000"/>
        <rFont val="Calibri"/>
        <family val="2"/>
        <charset val="1"/>
      </rPr>
      <t>DEVIpipeguard</t>
    </r>
    <r>
      <rPr>
        <vertAlign val="superscript"/>
        <sz val="9"/>
        <color rgb="FF000000"/>
        <rFont val="Calibri"/>
        <family val="2"/>
        <charset val="204"/>
      </rPr>
      <t>TM</t>
    </r>
    <r>
      <rPr>
        <sz val="11"/>
        <color rgb="FF000000"/>
        <rFont val="Calibri"/>
        <family val="2"/>
        <charset val="1"/>
      </rPr>
      <t xml:space="preserve"> 25</t>
    </r>
  </si>
  <si>
    <r>
      <rPr>
        <sz val="11"/>
        <color rgb="FF000000"/>
        <rFont val="Calibri"/>
        <family val="2"/>
        <charset val="1"/>
      </rPr>
      <t>DEVIpipeguard</t>
    </r>
    <r>
      <rPr>
        <vertAlign val="superscript"/>
        <sz val="9"/>
        <color rgb="FF000000"/>
        <rFont val="Calibri"/>
        <family val="2"/>
        <charset val="204"/>
      </rPr>
      <t>TM</t>
    </r>
    <r>
      <rPr>
        <sz val="11"/>
        <color rgb="FF000000"/>
        <rFont val="Calibri"/>
        <family val="2"/>
        <charset val="1"/>
      </rPr>
      <t xml:space="preserve"> 33</t>
    </r>
  </si>
  <si>
    <r>
      <rPr>
        <sz val="11"/>
        <color rgb="FF000000"/>
        <rFont val="Calibri"/>
        <family val="2"/>
        <charset val="1"/>
      </rPr>
      <t>DEVIhotwatt</t>
    </r>
    <r>
      <rPr>
        <vertAlign val="superscript"/>
        <sz val="9"/>
        <color rgb="FF000000"/>
        <rFont val="Calibri"/>
        <family val="2"/>
        <charset val="204"/>
      </rPr>
      <t>TM</t>
    </r>
    <r>
      <rPr>
        <sz val="11"/>
        <color rgb="FF000000"/>
        <rFont val="Calibri"/>
        <family val="2"/>
        <charset val="1"/>
      </rPr>
      <t xml:space="preserve"> 45</t>
    </r>
  </si>
  <si>
    <r>
      <rPr>
        <sz val="11"/>
        <color rgb="FF000000"/>
        <rFont val="Calibri"/>
        <family val="2"/>
        <charset val="1"/>
      </rPr>
      <t>DEVIhotwatt</t>
    </r>
    <r>
      <rPr>
        <vertAlign val="superscript"/>
        <sz val="9"/>
        <color rgb="FF000000"/>
        <rFont val="Calibri"/>
        <family val="2"/>
        <charset val="204"/>
      </rPr>
      <t>TM</t>
    </r>
    <r>
      <rPr>
        <sz val="11"/>
        <color rgb="FF000000"/>
        <rFont val="Calibri"/>
        <family val="2"/>
        <charset val="1"/>
      </rPr>
      <t xml:space="preserve"> 55</t>
    </r>
  </si>
  <si>
    <r>
      <rPr>
        <sz val="11"/>
        <color rgb="FF000000"/>
        <rFont val="Calibri"/>
        <family val="2"/>
        <charset val="1"/>
      </rPr>
      <t>DEVIhotwatt</t>
    </r>
    <r>
      <rPr>
        <vertAlign val="superscript"/>
        <sz val="9"/>
        <color rgb="FF000000"/>
        <rFont val="Calibri"/>
        <family val="2"/>
        <charset val="204"/>
      </rPr>
      <t>TM</t>
    </r>
    <r>
      <rPr>
        <sz val="11"/>
        <color rgb="FF000000"/>
        <rFont val="Calibri"/>
        <family val="2"/>
        <charset val="1"/>
      </rPr>
      <t xml:space="preserve"> 70</t>
    </r>
  </si>
  <si>
    <t>Megjegyzés: 220V esetén a kábel teljesítményét 0,915 tényezővel kell számolni</t>
  </si>
  <si>
    <t>230/400 V</t>
  </si>
  <si>
    <t>DEVIpipeheat 10</t>
  </si>
  <si>
    <t>W/m (@ 10 °C)</t>
  </si>
  <si>
    <t>DEVIflex 10T</t>
  </si>
  <si>
    <t>DEVIpipeguard 10</t>
  </si>
  <si>
    <t>DEVIbasic 10S</t>
  </si>
  <si>
    <t>DEVIpipeguard 25</t>
  </si>
  <si>
    <t>DEVIcomfort 10T</t>
  </si>
  <si>
    <t>DEVIpipeguard 33</t>
  </si>
  <si>
    <t>DEVIflex 18T</t>
  </si>
  <si>
    <t>DEVIhotwatt 45</t>
  </si>
  <si>
    <t>W/m (@ 45 °C)</t>
  </si>
  <si>
    <t>DEVIaqua 9T</t>
  </si>
  <si>
    <t>DEVIflex 20T</t>
  </si>
  <si>
    <t>DEVIhotwatt 55</t>
  </si>
  <si>
    <t>W/m (@ 55 °C)</t>
  </si>
  <si>
    <t>DEVIhotwatt 70</t>
  </si>
  <si>
    <t>W/m (@ 70 °C)</t>
  </si>
  <si>
    <t>DEVIpipeguard 30 Industry</t>
  </si>
  <si>
    <t>DEVIpipeguard 60 Industry</t>
  </si>
  <si>
    <t>220/380 V</t>
  </si>
  <si>
    <t>240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</si>
</sst>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20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Myriad Pro"/>
      <family val="2"/>
      <charset val="1"/>
    </font>
    <font>
      <vertAlign val="subscript"/>
      <sz val="12"/>
      <color rgb="FF000000"/>
      <name val="Calibri"/>
      <family val="2"/>
      <charset val="204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vertAlign val="superscript"/>
      <sz val="9"/>
      <color rgb="FF000000"/>
      <name val="Calibri"/>
      <family val="2"/>
      <charset val="204"/>
    </font>
    <font>
      <b/>
      <sz val="12"/>
      <color rgb="FF000000"/>
      <name val="Myriad Pro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F5050"/>
        <bgColor rgb="FFFF8080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1" fillId="0" borderId="1" xfId="0" applyFont="1" applyBorder="1" applyAlignment="1">
      <alignment horizontal="left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/>
    </xf>
    <xf numFmtId="0" fontId="5" fillId="4" borderId="12" xfId="0" applyFont="1" applyFill="1" applyBorder="1" applyAlignment="1" applyProtection="1">
      <alignment horizontal="center" vertical="center" wrapText="1"/>
      <protection locked="0"/>
    </xf>
    <xf numFmtId="2" fontId="5" fillId="4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6" xfId="0" applyBorder="1"/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164" fontId="7" fillId="2" borderId="13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2" fontId="7" fillId="0" borderId="0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4" borderId="14" xfId="0" applyFont="1" applyFill="1" applyBorder="1" applyProtection="1">
      <protection locked="0"/>
    </xf>
    <xf numFmtId="164" fontId="7" fillId="3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3" borderId="8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0" fontId="7" fillId="0" borderId="8" xfId="0" applyFont="1" applyBorder="1"/>
    <xf numFmtId="0" fontId="7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11" xfId="0" applyFont="1" applyFill="1" applyBorder="1" applyAlignment="1">
      <alignment vertical="center"/>
    </xf>
    <xf numFmtId="0" fontId="4" fillId="0" borderId="0" xfId="0" applyFont="1" applyBorder="1"/>
    <xf numFmtId="0" fontId="4" fillId="0" borderId="5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6" xfId="0" applyFont="1" applyBorder="1" applyAlignmen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/>
    <xf numFmtId="0" fontId="0" fillId="0" borderId="9" xfId="0" applyFont="1" applyBorder="1" applyAlignment="1">
      <alignment horizontal="left"/>
    </xf>
    <xf numFmtId="164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505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960427</xdr:colOff>
      <xdr:row>5</xdr:row>
      <xdr:rowOff>39167</xdr:rowOff>
    </xdr:from>
    <xdr:to>
      <xdr:col>8</xdr:col>
      <xdr:colOff>887410</xdr:colOff>
      <xdr:row>13</xdr:row>
      <xdr:rowOff>285750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03260" y="1870084"/>
          <a:ext cx="2223567" cy="2405583"/>
        </a:xfrm>
        <a:prstGeom prst="rect">
          <a:avLst/>
        </a:prstGeom>
        <a:ln w="38160">
          <a:solidFill>
            <a:srgbClr val="000000"/>
          </a:solidFill>
          <a:miter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11</xdr:col>
      <xdr:colOff>610920</xdr:colOff>
      <xdr:row>0</xdr:row>
      <xdr:rowOff>163080</xdr:rowOff>
    </xdr:from>
    <xdr:to>
      <xdr:col>12</xdr:col>
      <xdr:colOff>1298880</xdr:colOff>
      <xdr:row>1</xdr:row>
      <xdr:rowOff>458640</xdr:rowOff>
    </xdr:to>
    <xdr:pic>
      <xdr:nvPicPr>
        <xdr:cNvPr id="3" name="Рисунок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1021400" y="163080"/>
          <a:ext cx="1867320" cy="48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66600</xdr:colOff>
      <xdr:row>0</xdr:row>
      <xdr:rowOff>26280</xdr:rowOff>
    </xdr:from>
    <xdr:to>
      <xdr:col>2</xdr:col>
      <xdr:colOff>49320</xdr:colOff>
      <xdr:row>1</xdr:row>
      <xdr:rowOff>546120</xdr:rowOff>
    </xdr:to>
    <xdr:pic>
      <xdr:nvPicPr>
        <xdr:cNvPr id="4" name="Рисунок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66600" y="26280"/>
          <a:ext cx="2130120" cy="7102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6</xdr:col>
      <xdr:colOff>1354</xdr:colOff>
      <xdr:row>17</xdr:row>
      <xdr:rowOff>209160</xdr:rowOff>
    </xdr:from>
    <xdr:to>
      <xdr:col>13</xdr:col>
      <xdr:colOff>2456</xdr:colOff>
      <xdr:row>31</xdr:row>
      <xdr:rowOff>208440</xdr:rowOff>
    </xdr:to>
    <xdr:pic>
      <xdr:nvPicPr>
        <xdr:cNvPr id="5" name="Kép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64920" y="5014800"/>
          <a:ext cx="9087120" cy="43336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10</xdr:col>
      <xdr:colOff>39240</xdr:colOff>
      <xdr:row>5</xdr:row>
      <xdr:rowOff>39240</xdr:rowOff>
    </xdr:from>
    <xdr:to>
      <xdr:col>12</xdr:col>
      <xdr:colOff>329400</xdr:colOff>
      <xdr:row>13</xdr:row>
      <xdr:rowOff>30240</xdr:rowOff>
    </xdr:to>
    <xdr:pic>
      <xdr:nvPicPr>
        <xdr:cNvPr id="6" name="Kép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9280800" y="1877400"/>
          <a:ext cx="2638440" cy="1925280"/>
        </a:xfrm>
        <a:prstGeom prst="rect">
          <a:avLst/>
        </a:prstGeom>
        <a:ln w="38160">
          <a:solidFill>
            <a:srgbClr val="000000"/>
          </a:solidFill>
          <a:miter/>
        </a:ln>
        <a:effectLst>
          <a:outerShdw dist="37674" dir="2700000">
            <a:srgbClr val="000000">
              <a:alpha val="43000"/>
            </a:srgbClr>
          </a:outerShdw>
        </a:effectLst>
      </xdr:spPr>
    </xdr:pic>
    <xdr:clientData/>
  </xdr:twoCellAnchor>
  <xdr:twoCellAnchor editAs="absolute">
    <xdr:from>
      <xdr:col>10</xdr:col>
      <xdr:colOff>39240</xdr:colOff>
      <xdr:row>5</xdr:row>
      <xdr:rowOff>20160</xdr:rowOff>
    </xdr:from>
    <xdr:to>
      <xdr:col>12</xdr:col>
      <xdr:colOff>654480</xdr:colOff>
      <xdr:row>13</xdr:row>
      <xdr:rowOff>248400</xdr:rowOff>
    </xdr:to>
    <xdr:pic>
      <xdr:nvPicPr>
        <xdr:cNvPr id="7" name="Kép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9280800" y="1858320"/>
          <a:ext cx="2963520" cy="2162520"/>
        </a:xfrm>
        <a:prstGeom prst="rect">
          <a:avLst/>
        </a:prstGeom>
        <a:ln w="38160">
          <a:solidFill>
            <a:srgbClr val="000000"/>
          </a:solidFill>
          <a:miter/>
        </a:ln>
        <a:effectLst>
          <a:outerShdw dist="37674" dir="270000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"/>
  <sheetViews>
    <sheetView tabSelected="1" zoomScale="90" zoomScaleNormal="90" workbookViewId="0">
      <selection activeCell="E14" sqref="E14"/>
    </sheetView>
  </sheetViews>
  <sheetFormatPr defaultRowHeight="15" x14ac:dyDescent="0.25"/>
  <cols>
    <col min="1" max="1" width="3.5703125" customWidth="1"/>
    <col min="2" max="2" width="26.85546875" customWidth="1"/>
    <col min="3" max="3" width="7.140625" customWidth="1"/>
    <col min="4" max="4" width="14.7109375" customWidth="1"/>
    <col min="5" max="5" width="5.28515625" customWidth="1"/>
    <col min="6" max="6" width="3" customWidth="1"/>
    <col min="7" max="7" width="15.140625" customWidth="1"/>
    <col min="8" max="8" width="19.42578125" customWidth="1"/>
    <col min="9" max="9" width="18" customWidth="1"/>
    <col min="10" max="10" width="17.85546875" customWidth="1"/>
    <col min="11" max="11" width="16.5703125" customWidth="1"/>
    <col min="12" max="12" width="16.7109375" customWidth="1"/>
    <col min="13" max="13" width="25.5703125" customWidth="1"/>
    <col min="14" max="15" width="14.7109375" customWidth="1"/>
    <col min="16" max="1025" width="8.5703125" customWidth="1"/>
  </cols>
  <sheetData>
    <row r="1" spans="1:18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8" ht="46.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R2" s="15">
        <f>C20/C23</f>
        <v>0.79033066943359975</v>
      </c>
    </row>
    <row r="3" spans="1:18" ht="28.5" customHeight="1" x14ac:dyDescent="0.2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R3" s="15"/>
    </row>
    <row r="4" spans="1:18" ht="39" customHeight="1" x14ac:dyDescent="0.25">
      <c r="A4" s="12" t="s">
        <v>1</v>
      </c>
      <c r="B4" s="12"/>
      <c r="C4" s="12"/>
      <c r="D4" s="12"/>
      <c r="E4" s="12"/>
      <c r="F4" s="11" t="s">
        <v>2</v>
      </c>
      <c r="G4" s="11"/>
      <c r="H4" s="11"/>
      <c r="I4" s="11"/>
      <c r="J4" s="11"/>
      <c r="K4" s="11"/>
      <c r="L4" s="11"/>
      <c r="M4" s="11"/>
    </row>
    <row r="5" spans="1:18" x14ac:dyDescent="0.25">
      <c r="A5" s="16"/>
      <c r="B5" s="17"/>
      <c r="C5" s="17"/>
      <c r="D5" s="17"/>
      <c r="E5" s="18"/>
      <c r="F5" s="16"/>
      <c r="G5" s="17"/>
      <c r="H5" s="17"/>
      <c r="I5" s="17"/>
      <c r="J5" s="17"/>
      <c r="K5" s="17"/>
      <c r="L5" s="17"/>
      <c r="M5" s="18"/>
    </row>
    <row r="6" spans="1:18" ht="15.95" customHeight="1" x14ac:dyDescent="0.25">
      <c r="A6" s="19"/>
      <c r="B6" s="10" t="s">
        <v>3</v>
      </c>
      <c r="C6" s="10"/>
      <c r="D6" s="10"/>
      <c r="E6" s="20"/>
      <c r="F6" s="21"/>
      <c r="G6" s="22"/>
      <c r="H6" s="22"/>
      <c r="I6" s="23"/>
      <c r="J6" s="23"/>
      <c r="K6" s="23"/>
      <c r="L6" s="23"/>
      <c r="M6" s="24"/>
    </row>
    <row r="7" spans="1:18" ht="16.5" customHeight="1" x14ac:dyDescent="0.25">
      <c r="A7" s="19"/>
      <c r="B7" s="25"/>
      <c r="C7" s="25"/>
      <c r="D7" s="25"/>
      <c r="E7" s="20"/>
      <c r="F7" s="26"/>
      <c r="G7" s="27"/>
      <c r="H7" s="27"/>
      <c r="I7" s="23"/>
      <c r="J7" s="23"/>
      <c r="K7" s="23"/>
      <c r="L7" s="23"/>
      <c r="M7" s="24"/>
    </row>
    <row r="8" spans="1:18" ht="18.600000000000001" customHeight="1" x14ac:dyDescent="0.25">
      <c r="A8" s="19"/>
      <c r="B8" s="9" t="s">
        <v>4</v>
      </c>
      <c r="C8" s="9"/>
      <c r="D8" s="9"/>
      <c r="E8" s="28"/>
      <c r="F8" s="21"/>
      <c r="G8" s="22"/>
      <c r="H8" s="22"/>
      <c r="I8" s="23"/>
      <c r="J8" s="23"/>
      <c r="K8" s="23"/>
      <c r="L8" s="23"/>
      <c r="M8" s="24"/>
    </row>
    <row r="9" spans="1:18" ht="18" customHeight="1" x14ac:dyDescent="0.25">
      <c r="A9" s="19"/>
      <c r="B9" s="29" t="s">
        <v>5</v>
      </c>
      <c r="C9" s="30">
        <v>10</v>
      </c>
      <c r="D9" s="31" t="s">
        <v>6</v>
      </c>
      <c r="E9" s="28"/>
      <c r="F9" s="21"/>
      <c r="G9" s="22"/>
      <c r="H9" s="22"/>
      <c r="I9" s="23"/>
      <c r="J9" s="23"/>
      <c r="K9" s="23"/>
      <c r="L9" s="23"/>
      <c r="M9" s="24"/>
    </row>
    <row r="10" spans="1:18" ht="18" customHeight="1" x14ac:dyDescent="0.25">
      <c r="A10" s="19"/>
      <c r="B10" s="32" t="s">
        <v>7</v>
      </c>
      <c r="C10" s="30">
        <v>50</v>
      </c>
      <c r="D10" s="33" t="s">
        <v>8</v>
      </c>
      <c r="E10" s="24"/>
      <c r="F10" s="34"/>
      <c r="G10" s="35"/>
      <c r="H10" s="22"/>
      <c r="I10" s="23"/>
      <c r="J10" s="23"/>
      <c r="K10" s="23"/>
      <c r="L10" s="23"/>
      <c r="M10" s="24"/>
    </row>
    <row r="11" spans="1:18" ht="31.5" x14ac:dyDescent="0.25">
      <c r="A11" s="19"/>
      <c r="B11" s="32" t="s">
        <v>9</v>
      </c>
      <c r="C11" s="30">
        <v>40</v>
      </c>
      <c r="D11" s="33" t="s">
        <v>8</v>
      </c>
      <c r="E11" s="24"/>
      <c r="F11" s="36"/>
      <c r="G11" s="37"/>
      <c r="H11" s="37"/>
      <c r="I11" s="23"/>
      <c r="J11" s="23"/>
      <c r="K11" s="23"/>
      <c r="L11" s="23"/>
      <c r="M11" s="24"/>
    </row>
    <row r="12" spans="1:18" ht="31.5" x14ac:dyDescent="0.25">
      <c r="A12" s="19"/>
      <c r="B12" s="32" t="s">
        <v>10</v>
      </c>
      <c r="C12" s="38">
        <v>3.6999999999999998E-2</v>
      </c>
      <c r="D12" s="33" t="s">
        <v>11</v>
      </c>
      <c r="E12" s="24"/>
      <c r="F12" s="36"/>
      <c r="G12" s="37"/>
      <c r="H12" s="37"/>
      <c r="I12" s="23"/>
      <c r="J12" s="23"/>
      <c r="K12" s="23"/>
      <c r="L12" s="23"/>
      <c r="M12" s="24"/>
    </row>
    <row r="13" spans="1:18" ht="18.75" x14ac:dyDescent="0.25">
      <c r="A13" s="19"/>
      <c r="B13" s="32" t="s">
        <v>12</v>
      </c>
      <c r="C13" s="38">
        <v>5</v>
      </c>
      <c r="D13" s="39" t="s">
        <v>13</v>
      </c>
      <c r="E13" s="24"/>
      <c r="F13" s="36"/>
      <c r="G13" s="37"/>
      <c r="H13" s="37"/>
      <c r="I13" s="23"/>
      <c r="J13" s="23"/>
      <c r="K13" s="23"/>
      <c r="L13" s="23"/>
      <c r="M13" s="24"/>
    </row>
    <row r="14" spans="1:18" ht="29.65" customHeight="1" x14ac:dyDescent="0.25">
      <c r="A14" s="19"/>
      <c r="B14" s="32" t="s">
        <v>14</v>
      </c>
      <c r="C14" s="38">
        <v>-10</v>
      </c>
      <c r="D14" s="39" t="s">
        <v>13</v>
      </c>
      <c r="E14" s="24"/>
      <c r="F14" s="36"/>
      <c r="G14" s="37"/>
      <c r="H14" s="37"/>
      <c r="I14" s="23"/>
      <c r="J14" s="23"/>
      <c r="K14" s="23"/>
      <c r="L14" s="23"/>
      <c r="M14" s="24"/>
    </row>
    <row r="15" spans="1:18" ht="17.25" customHeight="1" x14ac:dyDescent="0.25">
      <c r="A15" s="19"/>
      <c r="B15" s="32" t="s">
        <v>15</v>
      </c>
      <c r="C15" s="38">
        <v>230</v>
      </c>
      <c r="D15" s="33" t="s">
        <v>16</v>
      </c>
      <c r="E15" s="24"/>
      <c r="F15" s="36"/>
      <c r="G15" s="37"/>
      <c r="H15" s="37"/>
      <c r="I15" s="23"/>
      <c r="J15" s="23"/>
      <c r="K15" s="23"/>
      <c r="L15" s="23"/>
      <c r="M15" s="24"/>
    </row>
    <row r="16" spans="1:18" ht="17.25" customHeight="1" x14ac:dyDescent="0.25">
      <c r="A16" s="19"/>
      <c r="B16" s="32" t="s">
        <v>17</v>
      </c>
      <c r="C16" s="38">
        <v>1.3</v>
      </c>
      <c r="D16" s="40" t="s">
        <v>18</v>
      </c>
      <c r="E16" s="24"/>
      <c r="F16" s="36"/>
      <c r="G16" s="37"/>
      <c r="H16" s="37"/>
      <c r="I16" s="23"/>
      <c r="J16" s="23"/>
      <c r="K16" s="23"/>
      <c r="L16" s="23"/>
      <c r="M16" s="24"/>
    </row>
    <row r="17" spans="1:13" ht="17.25" customHeight="1" x14ac:dyDescent="0.25">
      <c r="A17" s="19"/>
      <c r="B17" s="41" t="s">
        <v>19</v>
      </c>
      <c r="C17" s="8" t="s">
        <v>63</v>
      </c>
      <c r="D17" s="8"/>
      <c r="E17" s="24"/>
      <c r="F17" s="36"/>
      <c r="G17" s="37"/>
      <c r="H17" s="37"/>
      <c r="I17" s="23"/>
      <c r="J17" s="23"/>
      <c r="K17" s="23"/>
      <c r="L17" s="23"/>
      <c r="M17" s="24"/>
    </row>
    <row r="18" spans="1:13" ht="17.25" customHeight="1" x14ac:dyDescent="0.25">
      <c r="A18" s="19"/>
      <c r="B18" s="23"/>
      <c r="C18" s="23"/>
      <c r="D18" s="23"/>
      <c r="E18" s="24"/>
      <c r="F18" s="36"/>
      <c r="G18" s="37"/>
      <c r="H18" s="37"/>
      <c r="I18" s="23"/>
      <c r="J18" s="23"/>
      <c r="K18" s="23"/>
      <c r="L18" s="23"/>
      <c r="M18" s="24"/>
    </row>
    <row r="19" spans="1:13" ht="17.25" customHeight="1" x14ac:dyDescent="0.3">
      <c r="A19" s="19"/>
      <c r="B19" s="7" t="s">
        <v>21</v>
      </c>
      <c r="C19" s="7"/>
      <c r="D19" s="7"/>
      <c r="E19" s="24"/>
      <c r="F19" s="36"/>
      <c r="G19" s="37"/>
      <c r="H19" s="37"/>
      <c r="I19" s="23"/>
      <c r="J19" s="23"/>
      <c r="K19" s="23"/>
      <c r="L19" s="23"/>
      <c r="M19" s="24"/>
    </row>
    <row r="20" spans="1:13" ht="47.25" x14ac:dyDescent="0.25">
      <c r="A20" s="19"/>
      <c r="B20" s="42" t="s">
        <v>22</v>
      </c>
      <c r="C20" s="43">
        <f>2*3.14*C12*(C13-C14)*C16/LN((C10+2*C11)/C10)</f>
        <v>4.7419840166015987</v>
      </c>
      <c r="D20" s="44" t="s">
        <v>23</v>
      </c>
      <c r="E20" s="24"/>
      <c r="F20" s="36"/>
      <c r="G20" s="37"/>
      <c r="H20" s="37"/>
      <c r="I20" s="23"/>
      <c r="J20" s="23"/>
      <c r="K20" s="23"/>
      <c r="L20" s="23"/>
      <c r="M20" s="24"/>
    </row>
    <row r="21" spans="1:13" ht="15.75" customHeight="1" x14ac:dyDescent="0.25">
      <c r="A21" s="19"/>
      <c r="B21" s="45"/>
      <c r="C21" s="46"/>
      <c r="D21" s="47"/>
      <c r="E21" s="24"/>
      <c r="F21" s="19"/>
      <c r="G21" s="23"/>
      <c r="H21" s="23"/>
      <c r="I21" s="23"/>
      <c r="J21" s="23"/>
      <c r="K21" s="23"/>
      <c r="L21" s="23"/>
      <c r="M21" s="24"/>
    </row>
    <row r="22" spans="1:13" ht="15.75" customHeight="1" x14ac:dyDescent="0.25">
      <c r="A22" s="19"/>
      <c r="B22" s="32" t="s">
        <v>24</v>
      </c>
      <c r="C22" s="6" t="s">
        <v>25</v>
      </c>
      <c r="D22" s="6"/>
      <c r="E22" s="24"/>
      <c r="F22" s="19"/>
      <c r="G22" s="23"/>
      <c r="H22" s="23"/>
      <c r="I22" s="23"/>
      <c r="J22" s="23"/>
      <c r="K22" s="23"/>
      <c r="L22" s="23"/>
      <c r="M22" s="24"/>
    </row>
    <row r="23" spans="1:13" ht="17.25" customHeight="1" x14ac:dyDescent="0.25">
      <c r="A23" s="19"/>
      <c r="B23" s="48" t="s">
        <v>26</v>
      </c>
      <c r="C23" s="49">
        <f>IF(AND(C22="Ellenállásos kábel",C15=230),VLOOKUP(B23,Sheet3!B16:D24,2,0),IF(AND(C15=230,C22="Önszabályozó kábel"),VLOOKUP(B23,Sheet3!F16:H26,2,0),IF(AND(C22="Ellenállásos kábel",C15=220),VLOOKUP(B23,Sheet3!B30:D38,2,0),IF(AND(C15=220,C22="Önszabályozó kábel"),VLOOKUP(B23,Sheet3!F30:H41,2,0),IF(AND(C22="Ellenállásos kábel",C15=240),VLOOKUP(B23,Sheet3!B44:D52,2,0),IF(AND(C15=240,C22="Önszabályozó kábel"),VLOOKUP(B23,Sheet3!F44:H55,2,0)))))))</f>
        <v>6</v>
      </c>
      <c r="D23" s="50" t="str">
        <f>IF(C22="Ellenállásos kábel",VLOOKUP(B23,Sheet3!B16:D24,3,0),VLOOKUP(B23,Sheet3!F16:H26,3,0))</f>
        <v>W/m</v>
      </c>
      <c r="E23" s="24"/>
      <c r="F23" s="19"/>
      <c r="G23" s="23"/>
      <c r="H23" s="23"/>
      <c r="I23" s="23"/>
      <c r="J23" s="23"/>
      <c r="K23" s="23"/>
      <c r="L23" s="23"/>
      <c r="M23" s="24"/>
    </row>
    <row r="24" spans="1:13" ht="31.5" x14ac:dyDescent="0.25">
      <c r="A24" s="19"/>
      <c r="B24" s="51" t="s">
        <v>27</v>
      </c>
      <c r="C24" s="52">
        <f>IF(R2&lt;=1,1,IF(AND(R2&gt;1,R2&lt;=2),2,IF(AND(R2&gt;2,R2&lt;=3),3,IF(AND(R2&gt;3,R2&lt;=4),4,"Choose cable with higher W/m"))))</f>
        <v>1</v>
      </c>
      <c r="D24" s="53"/>
      <c r="E24" s="24"/>
      <c r="F24" s="19"/>
      <c r="G24" s="23"/>
      <c r="H24" s="23"/>
      <c r="I24" s="23"/>
      <c r="J24" s="23"/>
      <c r="K24" s="23"/>
      <c r="L24" s="23"/>
      <c r="M24" s="24"/>
    </row>
    <row r="25" spans="1:13" ht="17.25" customHeight="1" x14ac:dyDescent="0.25">
      <c r="A25" s="19"/>
      <c r="B25" s="54" t="s">
        <v>28</v>
      </c>
      <c r="C25" s="52">
        <f>C9*C24</f>
        <v>10</v>
      </c>
      <c r="D25" s="55" t="s">
        <v>6</v>
      </c>
      <c r="E25" s="24"/>
      <c r="F25" s="19"/>
      <c r="G25" s="23"/>
      <c r="H25" s="23"/>
      <c r="I25" s="23"/>
      <c r="J25" s="23"/>
      <c r="K25" s="23"/>
      <c r="L25" s="23"/>
      <c r="M25" s="24"/>
    </row>
    <row r="26" spans="1:13" ht="17.25" customHeight="1" x14ac:dyDescent="0.25">
      <c r="A26" s="19"/>
      <c r="B26" s="54" t="s">
        <v>29</v>
      </c>
      <c r="C26" s="52">
        <f>C24*C23*C9</f>
        <v>60</v>
      </c>
      <c r="D26" s="56" t="s">
        <v>30</v>
      </c>
      <c r="E26" s="24"/>
      <c r="F26" s="19"/>
      <c r="G26" s="23"/>
      <c r="H26" s="23"/>
      <c r="I26" s="23"/>
      <c r="J26" s="23"/>
      <c r="K26" s="23"/>
      <c r="L26" s="23"/>
      <c r="M26" s="24"/>
    </row>
    <row r="27" spans="1:13" ht="17.25" customHeight="1" x14ac:dyDescent="0.25">
      <c r="A27" s="19"/>
      <c r="B27" s="57" t="s">
        <v>31</v>
      </c>
      <c r="C27" s="52">
        <f>IF(C17="Plastic", C25*2,C25)</f>
        <v>10</v>
      </c>
      <c r="D27" s="56" t="s">
        <v>6</v>
      </c>
      <c r="E27" s="24"/>
      <c r="F27" s="19"/>
      <c r="G27" s="23"/>
      <c r="H27" s="23"/>
      <c r="I27" s="23"/>
      <c r="J27" s="23"/>
      <c r="K27" s="23"/>
      <c r="L27" s="23"/>
      <c r="M27" s="24"/>
    </row>
    <row r="28" spans="1:13" ht="30.75" customHeight="1" x14ac:dyDescent="0.25">
      <c r="A28" s="19"/>
      <c r="B28" s="58" t="s">
        <v>32</v>
      </c>
      <c r="C28" s="5" t="s">
        <v>64</v>
      </c>
      <c r="D28" s="5"/>
      <c r="E28" s="24"/>
      <c r="F28" s="19"/>
      <c r="G28" s="23"/>
      <c r="H28" s="23"/>
      <c r="I28" s="23"/>
      <c r="J28" s="23"/>
      <c r="K28" s="23"/>
      <c r="L28" s="23"/>
      <c r="M28" s="24"/>
    </row>
    <row r="29" spans="1:13" ht="15.75" x14ac:dyDescent="0.25">
      <c r="A29" s="19"/>
      <c r="B29" s="59"/>
      <c r="C29" s="25"/>
      <c r="D29" s="59"/>
      <c r="E29" s="24"/>
      <c r="F29" s="19"/>
      <c r="G29" s="23"/>
      <c r="H29" s="23"/>
      <c r="I29" s="23"/>
      <c r="J29" s="23"/>
      <c r="K29" s="23"/>
      <c r="L29" s="23"/>
      <c r="M29" s="24"/>
    </row>
    <row r="30" spans="1:13" ht="18.75" x14ac:dyDescent="0.25">
      <c r="A30" s="19"/>
      <c r="B30" s="4" t="s">
        <v>34</v>
      </c>
      <c r="C30" s="4"/>
      <c r="D30" s="4"/>
      <c r="E30" s="24"/>
      <c r="F30" s="19"/>
      <c r="G30" s="23"/>
      <c r="H30" s="23"/>
      <c r="I30" s="23"/>
      <c r="J30" s="23"/>
      <c r="K30" s="23"/>
      <c r="L30" s="23"/>
      <c r="M30" s="24"/>
    </row>
    <row r="31" spans="1:13" ht="65.25" customHeight="1" x14ac:dyDescent="0.25">
      <c r="A31" s="19"/>
      <c r="B31" s="3" t="s">
        <v>35</v>
      </c>
      <c r="C31" s="3"/>
      <c r="D31" s="3"/>
      <c r="E31" s="24"/>
      <c r="F31" s="19"/>
      <c r="G31" s="23"/>
      <c r="H31" s="23"/>
      <c r="I31" s="23"/>
      <c r="J31" s="23"/>
      <c r="K31" s="23"/>
      <c r="L31" s="23"/>
      <c r="M31" s="24"/>
    </row>
    <row r="32" spans="1:13" ht="32.25" customHeight="1" x14ac:dyDescent="0.25">
      <c r="A32" s="19"/>
      <c r="B32" s="3" t="s">
        <v>36</v>
      </c>
      <c r="C32" s="3"/>
      <c r="D32" s="3"/>
      <c r="E32" s="24"/>
      <c r="F32" s="60"/>
      <c r="G32" s="61"/>
      <c r="H32" s="61"/>
      <c r="I32" s="61"/>
      <c r="J32" s="61"/>
      <c r="K32" s="61"/>
      <c r="L32" s="61"/>
      <c r="M32" s="62"/>
    </row>
    <row r="33" spans="1:21" ht="66.599999999999994" customHeight="1" x14ac:dyDescent="0.25">
      <c r="A33" s="19"/>
      <c r="B33" s="2" t="s">
        <v>37</v>
      </c>
      <c r="C33" s="2"/>
      <c r="D33" s="2"/>
      <c r="E33" s="24"/>
      <c r="F33" s="21"/>
      <c r="G33" s="61"/>
      <c r="H33" s="61"/>
      <c r="I33" s="61"/>
      <c r="J33" s="61"/>
      <c r="K33" s="61"/>
      <c r="L33" s="61"/>
      <c r="M33" s="62"/>
      <c r="N33" s="22"/>
      <c r="O33" s="22"/>
      <c r="P33" s="22"/>
      <c r="Q33" s="22"/>
      <c r="R33" s="22"/>
      <c r="S33" s="22"/>
      <c r="T33" s="22"/>
      <c r="U33" s="23"/>
    </row>
    <row r="34" spans="1:21" ht="31.5" customHeight="1" x14ac:dyDescent="0.25">
      <c r="A34" s="19"/>
      <c r="B34" s="2" t="s">
        <v>38</v>
      </c>
      <c r="C34" s="2"/>
      <c r="D34" s="2"/>
      <c r="E34" s="24"/>
      <c r="F34" s="26"/>
      <c r="G34" s="1" t="s">
        <v>39</v>
      </c>
      <c r="H34" s="1"/>
      <c r="I34" s="1"/>
      <c r="J34" s="61"/>
      <c r="K34" s="61"/>
      <c r="L34" s="61"/>
      <c r="M34" s="62"/>
      <c r="N34" s="27"/>
      <c r="O34" s="27"/>
      <c r="P34" s="27"/>
      <c r="Q34" s="27"/>
      <c r="R34" s="27"/>
      <c r="S34" s="27"/>
      <c r="T34" s="27"/>
      <c r="U34" s="23"/>
    </row>
    <row r="35" spans="1:21" ht="15.75" x14ac:dyDescent="0.25">
      <c r="A35" s="63"/>
      <c r="B35" s="64"/>
      <c r="C35" s="64"/>
      <c r="D35" s="64"/>
      <c r="E35" s="65"/>
      <c r="F35" s="66"/>
      <c r="G35" s="67"/>
      <c r="H35" s="68"/>
      <c r="I35" s="68"/>
      <c r="J35" s="68"/>
      <c r="K35" s="68"/>
      <c r="L35" s="68"/>
      <c r="M35" s="69"/>
      <c r="N35" s="70"/>
      <c r="O35" s="70"/>
      <c r="P35" s="70"/>
      <c r="Q35" s="70"/>
      <c r="R35" s="37"/>
      <c r="S35" s="37"/>
      <c r="T35" s="37"/>
      <c r="U35" s="23"/>
    </row>
    <row r="39" spans="1:21" ht="15.75" customHeight="1" x14ac:dyDescent="0.25"/>
    <row r="40" spans="1:21" ht="15.75" customHeight="1" x14ac:dyDescent="0.25"/>
    <row r="41" spans="1:21" ht="15.75" customHeight="1" x14ac:dyDescent="0.25"/>
    <row r="42" spans="1:21" ht="15.75" customHeight="1" x14ac:dyDescent="0.25"/>
  </sheetData>
  <sheetProtection algorithmName="SHA-512" hashValue="C/yMggKzZe5CrtCLs83EhWlC8STa9Q5raHO4pH7YxpBy0C5IPcbr9wNmdoR2Xe5XCdavvCQ6LVDI2Ccnl+igJA==" saltValue="0EUq5r4ErU3T4qbppajDbw==" spinCount="100000" sheet="1" objects="1" scenarios="1"/>
  <mergeCells count="16">
    <mergeCell ref="G34:I34"/>
    <mergeCell ref="B30:D30"/>
    <mergeCell ref="B31:D31"/>
    <mergeCell ref="B32:D32"/>
    <mergeCell ref="B33:D33"/>
    <mergeCell ref="B34:D34"/>
    <mergeCell ref="B8:D8"/>
    <mergeCell ref="C17:D17"/>
    <mergeCell ref="B19:D19"/>
    <mergeCell ref="C22:D22"/>
    <mergeCell ref="C28:D28"/>
    <mergeCell ref="A1:M2"/>
    <mergeCell ref="A3:M3"/>
    <mergeCell ref="A4:E4"/>
    <mergeCell ref="F4:M4"/>
    <mergeCell ref="B6:D6"/>
  </mergeCells>
  <dataValidations count="1">
    <dataValidation type="list" allowBlank="1" showInputMessage="1" showErrorMessage="1" sqref="B23" xr:uid="{00000000-0002-0000-0000-000000000000}">
      <formula1>IF(C22="Önszabályozó kábel",Self,IF(C17="Műanyag",Plastic1,IF(C22="Ellenállásos kábel",Resistive)))</formula1>
    </dataValidation>
  </dataValidations>
  <pageMargins left="0" right="0" top="0" bottom="0" header="0.51180555555555496" footer="0.51180555555555496"/>
  <pageSetup paperSize="9" scale="75" firstPageNumber="0" orientation="landscape" horizontalDpi="300" verticalDpi="300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Sheet2!$C$11:$C$12</xm:f>
          </x14:formula1>
          <x14:formula2>
            <xm:f>0</xm:f>
          </x14:formula2>
          <xm:sqref>C22:D22</xm:sqref>
        </x14:dataValidation>
        <x14:dataValidation type="list" allowBlank="1" showInputMessage="1" showErrorMessage="1" xr:uid="{00000000-0002-0000-0000-000002000000}">
          <x14:formula1>
            <xm:f>Sheet2!$C$14:$C$15</xm:f>
          </x14:formula1>
          <x14:formula2>
            <xm:f>0</xm:f>
          </x14:formula2>
          <xm:sqref>C17:D17</xm:sqref>
        </x14:dataValidation>
        <x14:dataValidation type="list" allowBlank="1" showInputMessage="1" showErrorMessage="1" xr:uid="{00000000-0002-0000-0000-000003000000}">
          <x14:formula1>
            <xm:f>Sheet2!$L$12:$L$14</xm:f>
          </x14:formula1>
          <x14:formula2>
            <xm:f>0</xm:f>
          </x14:formula2>
          <xm:sqref>C15</xm:sqref>
        </x14:dataValidation>
        <x14:dataValidation type="list" allowBlank="1" showInputMessage="1" showErrorMessage="1" xr:uid="{00000000-0002-0000-0000-000004000000}">
          <x14:formula1>
            <xm:f>Sheet2!$C$18:$C$23</xm:f>
          </x14:formula1>
          <x14:formula2>
            <xm:f>0</xm:f>
          </x14:formula2>
          <xm:sqref>C28:D28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23"/>
  <sheetViews>
    <sheetView zoomScale="80" zoomScaleNormal="80" workbookViewId="0">
      <selection activeCell="C15" sqref="C15"/>
    </sheetView>
  </sheetViews>
  <sheetFormatPr defaultRowHeight="15" x14ac:dyDescent="0.25"/>
  <cols>
    <col min="1" max="1" width="2.42578125" customWidth="1"/>
    <col min="2" max="2" width="11.5703125" customWidth="1"/>
    <col min="3" max="3" width="15.42578125" customWidth="1"/>
    <col min="4" max="5" width="4.140625" customWidth="1"/>
    <col min="6" max="6" width="3.28515625" customWidth="1"/>
    <col min="7" max="8" width="5.85546875" customWidth="1"/>
    <col min="9" max="9" width="3.28515625" customWidth="1"/>
    <col min="10" max="10" width="5.85546875" customWidth="1"/>
    <col min="11" max="11" width="3.28515625" customWidth="1"/>
    <col min="12" max="12" width="5.85546875" customWidth="1"/>
    <col min="13" max="13" width="4.42578125" customWidth="1"/>
    <col min="14" max="14" width="5.85546875" customWidth="1"/>
    <col min="15" max="19" width="4.42578125" customWidth="1"/>
    <col min="20" max="1025" width="8.5703125" customWidth="1"/>
  </cols>
  <sheetData>
    <row r="2" spans="1:19" ht="15.95" customHeight="1" x14ac:dyDescent="0.25">
      <c r="A2" s="23"/>
      <c r="B2" s="91" t="s">
        <v>40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ht="15.75" x14ac:dyDescent="0.25">
      <c r="A3" s="23"/>
      <c r="B3" s="92" t="s">
        <v>41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ht="15.95" customHeight="1" x14ac:dyDescent="0.25">
      <c r="A4" s="23"/>
      <c r="B4" s="91" t="s">
        <v>42</v>
      </c>
      <c r="C4" s="71" t="s">
        <v>43</v>
      </c>
      <c r="D4" s="73" t="s">
        <v>44</v>
      </c>
      <c r="E4" s="73" t="s">
        <v>45</v>
      </c>
      <c r="F4" s="73" t="s">
        <v>46</v>
      </c>
      <c r="G4" s="73" t="s">
        <v>47</v>
      </c>
      <c r="H4" s="73" t="s">
        <v>48</v>
      </c>
      <c r="I4" s="73" t="s">
        <v>49</v>
      </c>
      <c r="J4" s="73" t="s">
        <v>50</v>
      </c>
      <c r="K4" s="73" t="s">
        <v>51</v>
      </c>
      <c r="L4" s="73" t="s">
        <v>52</v>
      </c>
      <c r="M4" s="73" t="s">
        <v>53</v>
      </c>
      <c r="N4" s="73" t="s">
        <v>54</v>
      </c>
      <c r="O4" s="73" t="s">
        <v>55</v>
      </c>
      <c r="P4" s="73" t="s">
        <v>56</v>
      </c>
      <c r="Q4" s="73">
        <v>8</v>
      </c>
      <c r="R4" s="73">
        <v>10</v>
      </c>
      <c r="S4" s="73">
        <v>12</v>
      </c>
    </row>
    <row r="5" spans="1:19" ht="15.75" x14ac:dyDescent="0.25">
      <c r="A5" s="23"/>
      <c r="B5" s="91"/>
      <c r="C5" s="71" t="s">
        <v>57</v>
      </c>
      <c r="D5" s="73">
        <v>15</v>
      </c>
      <c r="E5" s="73">
        <v>20</v>
      </c>
      <c r="F5" s="73">
        <v>25</v>
      </c>
      <c r="G5" s="73">
        <v>32</v>
      </c>
      <c r="H5" s="73">
        <v>40</v>
      </c>
      <c r="I5" s="73">
        <v>50</v>
      </c>
      <c r="J5" s="73">
        <v>65</v>
      </c>
      <c r="K5" s="73">
        <v>80</v>
      </c>
      <c r="L5" s="73">
        <v>90</v>
      </c>
      <c r="M5" s="73">
        <v>100</v>
      </c>
      <c r="N5" s="73">
        <v>115</v>
      </c>
      <c r="O5" s="73">
        <v>125</v>
      </c>
      <c r="P5" s="73">
        <v>150</v>
      </c>
      <c r="Q5" s="73">
        <v>200</v>
      </c>
      <c r="R5" s="73">
        <v>250</v>
      </c>
      <c r="S5" s="73">
        <v>300</v>
      </c>
    </row>
    <row r="6" spans="1:19" ht="30" customHeight="1" x14ac:dyDescent="0.25">
      <c r="A6" s="23"/>
      <c r="B6" s="91" t="s">
        <v>58</v>
      </c>
      <c r="C6" s="91"/>
      <c r="D6" s="73">
        <v>21</v>
      </c>
      <c r="E6" s="73">
        <v>27</v>
      </c>
      <c r="F6" s="73">
        <v>34</v>
      </c>
      <c r="G6" s="73">
        <v>42</v>
      </c>
      <c r="H6" s="73">
        <v>48</v>
      </c>
      <c r="I6" s="73">
        <v>60</v>
      </c>
      <c r="J6" s="73">
        <v>73</v>
      </c>
      <c r="K6" s="73">
        <v>89</v>
      </c>
      <c r="L6" s="73">
        <v>102</v>
      </c>
      <c r="M6" s="73">
        <v>114</v>
      </c>
      <c r="N6" s="73">
        <v>127</v>
      </c>
      <c r="O6" s="73">
        <v>141</v>
      </c>
      <c r="P6" s="73">
        <v>168</v>
      </c>
      <c r="Q6" s="73">
        <v>219</v>
      </c>
      <c r="R6" s="73">
        <v>273</v>
      </c>
      <c r="S6" s="73">
        <v>324</v>
      </c>
    </row>
    <row r="7" spans="1:19" ht="27.95" customHeight="1" x14ac:dyDescent="0.25">
      <c r="A7" s="23"/>
      <c r="B7" s="93" t="s">
        <v>59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9" ht="14.1" customHeight="1" x14ac:dyDescent="0.25">
      <c r="A8" s="23"/>
      <c r="B8" s="93" t="s">
        <v>60</v>
      </c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9" x14ac:dyDescent="0.25">
      <c r="A9" s="23"/>
    </row>
    <row r="11" spans="1:19" x14ac:dyDescent="0.25">
      <c r="C11" t="s">
        <v>25</v>
      </c>
      <c r="L11" s="75" t="s">
        <v>61</v>
      </c>
    </row>
    <row r="12" spans="1:19" x14ac:dyDescent="0.25">
      <c r="C12" t="s">
        <v>62</v>
      </c>
      <c r="L12" s="76">
        <v>220</v>
      </c>
    </row>
    <row r="13" spans="1:19" x14ac:dyDescent="0.25">
      <c r="L13" s="76">
        <v>230</v>
      </c>
    </row>
    <row r="14" spans="1:19" x14ac:dyDescent="0.25">
      <c r="C14" t="s">
        <v>20</v>
      </c>
      <c r="L14" s="76">
        <v>240</v>
      </c>
    </row>
    <row r="15" spans="1:19" x14ac:dyDescent="0.25">
      <c r="C15" t="s">
        <v>63</v>
      </c>
      <c r="L15" s="76"/>
    </row>
    <row r="16" spans="1:19" x14ac:dyDescent="0.25">
      <c r="L16" s="76"/>
    </row>
    <row r="18" spans="3:3" x14ac:dyDescent="0.25">
      <c r="C18" t="s">
        <v>64</v>
      </c>
    </row>
    <row r="19" spans="3:3" x14ac:dyDescent="0.25">
      <c r="C19" t="s">
        <v>33</v>
      </c>
    </row>
    <row r="20" spans="3:3" x14ac:dyDescent="0.25">
      <c r="C20" t="s">
        <v>65</v>
      </c>
    </row>
    <row r="21" spans="3:3" x14ac:dyDescent="0.25">
      <c r="C21" t="s">
        <v>66</v>
      </c>
    </row>
    <row r="22" spans="3:3" x14ac:dyDescent="0.25">
      <c r="C22" t="s">
        <v>67</v>
      </c>
    </row>
    <row r="23" spans="3:3" x14ac:dyDescent="0.25">
      <c r="C23" t="s">
        <v>68</v>
      </c>
    </row>
  </sheetData>
  <mergeCells count="6">
    <mergeCell ref="B8:L8"/>
    <mergeCell ref="B2:S2"/>
    <mergeCell ref="B3:S3"/>
    <mergeCell ref="B4:B5"/>
    <mergeCell ref="B6:C6"/>
    <mergeCell ref="B7:L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N55"/>
  <sheetViews>
    <sheetView zoomScale="80" zoomScaleNormal="80" workbookViewId="0">
      <selection activeCell="B13" sqref="B13"/>
    </sheetView>
  </sheetViews>
  <sheetFormatPr defaultRowHeight="15" x14ac:dyDescent="0.25"/>
  <cols>
    <col min="1" max="1" width="8.5703125" customWidth="1"/>
    <col min="2" max="2" width="19.7109375" style="77" customWidth="1"/>
    <col min="3" max="3" width="18.85546875" customWidth="1"/>
    <col min="4" max="4" width="18" customWidth="1"/>
    <col min="5" max="5" width="19.140625" customWidth="1"/>
    <col min="6" max="6" width="18.85546875" customWidth="1"/>
    <col min="7" max="7" width="16.5703125" customWidth="1"/>
    <col min="8" max="8" width="16.85546875" customWidth="1"/>
    <col min="9" max="9" width="17.42578125" customWidth="1"/>
    <col min="10" max="11" width="16.7109375" customWidth="1"/>
    <col min="12" max="14" width="14.7109375" customWidth="1"/>
    <col min="15" max="1025" width="8.5703125" customWidth="1"/>
  </cols>
  <sheetData>
    <row r="2" spans="2:14" ht="15.75" x14ac:dyDescent="0.25">
      <c r="B2" s="94" t="s">
        <v>69</v>
      </c>
      <c r="C2" s="94"/>
      <c r="D2" s="94"/>
      <c r="E2" s="94"/>
      <c r="F2" s="94"/>
      <c r="G2" s="94"/>
      <c r="H2" s="61"/>
      <c r="I2" s="61"/>
      <c r="J2" s="61"/>
      <c r="K2" s="61"/>
      <c r="L2" s="61"/>
      <c r="M2" s="61"/>
      <c r="N2" s="61"/>
    </row>
    <row r="3" spans="2:14" ht="15.75" customHeight="1" x14ac:dyDescent="0.25">
      <c r="B3" s="94" t="s">
        <v>70</v>
      </c>
      <c r="C3" s="94"/>
      <c r="D3" s="94"/>
      <c r="E3" s="94"/>
      <c r="F3" s="94"/>
      <c r="G3" s="94"/>
      <c r="H3" s="61"/>
      <c r="I3" s="61"/>
      <c r="J3" s="61"/>
      <c r="K3" s="61"/>
      <c r="L3" s="61"/>
      <c r="M3" s="61"/>
      <c r="N3" s="61"/>
    </row>
    <row r="4" spans="2:14" ht="15" customHeight="1" x14ac:dyDescent="0.25">
      <c r="B4" s="91" t="s">
        <v>71</v>
      </c>
      <c r="C4" s="94" t="s">
        <v>72</v>
      </c>
      <c r="D4" s="94"/>
      <c r="E4" s="94"/>
      <c r="F4" s="94"/>
      <c r="G4" s="94"/>
      <c r="H4" s="61"/>
    </row>
    <row r="5" spans="2:14" ht="15.75" x14ac:dyDescent="0.25">
      <c r="B5" s="91"/>
      <c r="C5" s="78" t="s">
        <v>73</v>
      </c>
      <c r="D5" s="78" t="s">
        <v>74</v>
      </c>
      <c r="E5" s="78" t="s">
        <v>75</v>
      </c>
      <c r="F5" s="78" t="s">
        <v>76</v>
      </c>
      <c r="G5" s="78" t="s">
        <v>77</v>
      </c>
    </row>
    <row r="6" spans="2:14" ht="45" x14ac:dyDescent="0.25">
      <c r="B6" s="79" t="s">
        <v>78</v>
      </c>
      <c r="C6" s="80" t="s">
        <v>79</v>
      </c>
      <c r="D6" s="80" t="s">
        <v>80</v>
      </c>
      <c r="E6" s="80" t="s">
        <v>81</v>
      </c>
      <c r="F6" s="80" t="s">
        <v>82</v>
      </c>
      <c r="G6" s="80" t="s">
        <v>83</v>
      </c>
    </row>
    <row r="7" spans="2:14" x14ac:dyDescent="0.25">
      <c r="B7" s="81"/>
      <c r="C7" s="82"/>
      <c r="D7" s="82"/>
      <c r="E7" s="82"/>
      <c r="F7" s="82"/>
      <c r="G7" s="82"/>
      <c r="H7" s="83"/>
    </row>
    <row r="8" spans="2:14" ht="15.75" customHeight="1" x14ac:dyDescent="0.25">
      <c r="B8" s="95" t="s">
        <v>71</v>
      </c>
      <c r="C8" s="96" t="s">
        <v>84</v>
      </c>
      <c r="D8" s="96"/>
      <c r="E8" s="96"/>
      <c r="F8" s="96"/>
      <c r="G8" s="96"/>
      <c r="H8" s="96"/>
    </row>
    <row r="9" spans="2:14" ht="15.75" x14ac:dyDescent="0.25">
      <c r="B9" s="95"/>
      <c r="C9" s="78" t="s">
        <v>85</v>
      </c>
      <c r="D9" s="78" t="s">
        <v>86</v>
      </c>
      <c r="E9" s="78" t="s">
        <v>87</v>
      </c>
      <c r="F9" s="78" t="s">
        <v>88</v>
      </c>
      <c r="G9" s="78" t="s">
        <v>89</v>
      </c>
      <c r="H9" s="78" t="s">
        <v>90</v>
      </c>
    </row>
    <row r="10" spans="2:14" ht="45" x14ac:dyDescent="0.25">
      <c r="B10" s="72" t="s">
        <v>78</v>
      </c>
      <c r="C10" s="84" t="s">
        <v>91</v>
      </c>
      <c r="D10" s="84" t="s">
        <v>92</v>
      </c>
      <c r="E10" s="84" t="s">
        <v>93</v>
      </c>
      <c r="F10" s="84" t="s">
        <v>94</v>
      </c>
      <c r="G10" s="84" t="s">
        <v>95</v>
      </c>
      <c r="H10" s="84" t="s">
        <v>96</v>
      </c>
    </row>
    <row r="11" spans="2:14" ht="15.75" customHeight="1" x14ac:dyDescent="0.25"/>
    <row r="12" spans="2:14" ht="15.75" x14ac:dyDescent="0.25">
      <c r="B12" s="85" t="s">
        <v>97</v>
      </c>
      <c r="C12" s="86"/>
      <c r="D12" s="86"/>
      <c r="E12" s="23"/>
    </row>
    <row r="15" spans="2:14" x14ac:dyDescent="0.25">
      <c r="B15" s="97" t="s">
        <v>98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2:14" x14ac:dyDescent="0.25">
      <c r="B16" s="87" t="s">
        <v>26</v>
      </c>
      <c r="C16">
        <v>6</v>
      </c>
      <c r="D16" s="77" t="s">
        <v>23</v>
      </c>
      <c r="F16" s="87" t="s">
        <v>99</v>
      </c>
      <c r="G16">
        <v>10</v>
      </c>
      <c r="H16" s="77" t="s">
        <v>100</v>
      </c>
      <c r="J16" s="87" t="s">
        <v>26</v>
      </c>
      <c r="K16">
        <v>6</v>
      </c>
      <c r="L16" s="77" t="s">
        <v>23</v>
      </c>
    </row>
    <row r="17" spans="2:12" x14ac:dyDescent="0.25">
      <c r="B17" s="87" t="s">
        <v>101</v>
      </c>
      <c r="C17">
        <v>10</v>
      </c>
      <c r="D17" s="77" t="s">
        <v>23</v>
      </c>
      <c r="F17" s="88" t="s">
        <v>102</v>
      </c>
      <c r="G17">
        <v>10</v>
      </c>
      <c r="H17" s="77" t="s">
        <v>100</v>
      </c>
      <c r="J17" s="87" t="s">
        <v>101</v>
      </c>
      <c r="K17">
        <v>10</v>
      </c>
      <c r="L17" s="77" t="s">
        <v>23</v>
      </c>
    </row>
    <row r="18" spans="2:12" x14ac:dyDescent="0.25">
      <c r="B18" s="89" t="s">
        <v>103</v>
      </c>
      <c r="C18">
        <v>10</v>
      </c>
      <c r="D18" s="77" t="s">
        <v>23</v>
      </c>
      <c r="F18" s="87" t="s">
        <v>104</v>
      </c>
      <c r="G18">
        <v>25</v>
      </c>
      <c r="H18" s="77" t="s">
        <v>100</v>
      </c>
      <c r="J18" s="89" t="s">
        <v>103</v>
      </c>
      <c r="K18">
        <v>10</v>
      </c>
      <c r="L18" s="77" t="s">
        <v>23</v>
      </c>
    </row>
    <row r="19" spans="2:12" x14ac:dyDescent="0.25">
      <c r="B19" s="89" t="s">
        <v>105</v>
      </c>
      <c r="C19">
        <v>10</v>
      </c>
      <c r="D19" s="77" t="s">
        <v>23</v>
      </c>
      <c r="F19" s="87" t="s">
        <v>106</v>
      </c>
      <c r="G19">
        <v>33</v>
      </c>
      <c r="H19" s="77" t="s">
        <v>100</v>
      </c>
      <c r="J19" s="89" t="s">
        <v>105</v>
      </c>
      <c r="K19">
        <v>10</v>
      </c>
      <c r="L19" s="77" t="s">
        <v>23</v>
      </c>
    </row>
    <row r="20" spans="2:12" x14ac:dyDescent="0.25">
      <c r="B20" s="87" t="s">
        <v>107</v>
      </c>
      <c r="C20">
        <v>18</v>
      </c>
      <c r="D20" s="77" t="s">
        <v>23</v>
      </c>
      <c r="F20" s="87" t="s">
        <v>108</v>
      </c>
      <c r="G20">
        <v>7</v>
      </c>
      <c r="H20" s="77" t="s">
        <v>109</v>
      </c>
      <c r="J20" s="87" t="s">
        <v>110</v>
      </c>
      <c r="K20">
        <v>9</v>
      </c>
      <c r="L20" s="77" t="s">
        <v>23</v>
      </c>
    </row>
    <row r="21" spans="2:12" x14ac:dyDescent="0.25">
      <c r="B21" s="87" t="s">
        <v>111</v>
      </c>
      <c r="C21">
        <v>20</v>
      </c>
      <c r="D21" s="77" t="s">
        <v>23</v>
      </c>
      <c r="F21" s="87" t="s">
        <v>112</v>
      </c>
      <c r="G21">
        <v>9</v>
      </c>
      <c r="H21" s="77" t="s">
        <v>113</v>
      </c>
      <c r="J21" s="87"/>
      <c r="L21" s="77"/>
    </row>
    <row r="22" spans="2:12" x14ac:dyDescent="0.25">
      <c r="B22" s="87" t="s">
        <v>110</v>
      </c>
      <c r="C22">
        <v>9</v>
      </c>
      <c r="D22" s="77" t="s">
        <v>23</v>
      </c>
      <c r="F22" s="87" t="s">
        <v>114</v>
      </c>
      <c r="G22">
        <v>12</v>
      </c>
      <c r="H22" s="77" t="s">
        <v>115</v>
      </c>
    </row>
    <row r="23" spans="2:12" ht="30" x14ac:dyDescent="0.25">
      <c r="F23" s="87" t="s">
        <v>116</v>
      </c>
      <c r="G23">
        <v>30</v>
      </c>
      <c r="H23" s="77" t="s">
        <v>100</v>
      </c>
    </row>
    <row r="24" spans="2:12" ht="30" x14ac:dyDescent="0.25">
      <c r="B24" s="74"/>
      <c r="D24" s="77"/>
      <c r="F24" s="87" t="s">
        <v>117</v>
      </c>
      <c r="G24">
        <v>60</v>
      </c>
      <c r="H24" s="77" t="s">
        <v>100</v>
      </c>
    </row>
    <row r="25" spans="2:12" x14ac:dyDescent="0.25">
      <c r="F25" s="87"/>
      <c r="H25" s="77"/>
    </row>
    <row r="26" spans="2:12" x14ac:dyDescent="0.25">
      <c r="F26" s="87"/>
      <c r="H26" s="77"/>
    </row>
    <row r="29" spans="2:12" x14ac:dyDescent="0.25">
      <c r="B29" s="97" t="s">
        <v>118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2:12" x14ac:dyDescent="0.25">
      <c r="B30" s="87" t="s">
        <v>26</v>
      </c>
      <c r="C30" s="90">
        <f>6*0.915</f>
        <v>5.49</v>
      </c>
      <c r="D30" s="77" t="s">
        <v>23</v>
      </c>
      <c r="F30" s="87" t="s">
        <v>99</v>
      </c>
      <c r="G30" s="90">
        <f>10*0.915</f>
        <v>9.15</v>
      </c>
      <c r="H30" s="77" t="s">
        <v>100</v>
      </c>
      <c r="J30" s="87" t="s">
        <v>26</v>
      </c>
      <c r="K30" s="90">
        <f>6*0.915</f>
        <v>5.49</v>
      </c>
      <c r="L30" s="77" t="s">
        <v>23</v>
      </c>
    </row>
    <row r="31" spans="2:12" x14ac:dyDescent="0.25">
      <c r="B31" s="87" t="s">
        <v>101</v>
      </c>
      <c r="C31" s="90">
        <f>10*0.915</f>
        <v>9.15</v>
      </c>
      <c r="D31" s="77" t="s">
        <v>23</v>
      </c>
      <c r="F31" s="88" t="s">
        <v>102</v>
      </c>
      <c r="G31" s="90">
        <f>10*0.915</f>
        <v>9.15</v>
      </c>
      <c r="H31" s="77" t="s">
        <v>100</v>
      </c>
      <c r="J31" s="87" t="s">
        <v>101</v>
      </c>
      <c r="K31" s="90">
        <f>10*0.915</f>
        <v>9.15</v>
      </c>
      <c r="L31" s="77" t="s">
        <v>23</v>
      </c>
    </row>
    <row r="32" spans="2:12" x14ac:dyDescent="0.25">
      <c r="B32" s="89" t="s">
        <v>103</v>
      </c>
      <c r="C32" s="90">
        <f>10*0.915</f>
        <v>9.15</v>
      </c>
      <c r="D32" s="77" t="s">
        <v>23</v>
      </c>
      <c r="F32" s="87" t="s">
        <v>104</v>
      </c>
      <c r="G32" s="90">
        <f>25*0.915</f>
        <v>22.875</v>
      </c>
      <c r="H32" s="77" t="s">
        <v>100</v>
      </c>
      <c r="J32" s="89" t="s">
        <v>103</v>
      </c>
      <c r="K32" s="90">
        <f>10*0.915</f>
        <v>9.15</v>
      </c>
      <c r="L32" s="77" t="s">
        <v>23</v>
      </c>
    </row>
    <row r="33" spans="2:12" x14ac:dyDescent="0.25">
      <c r="B33" s="89" t="s">
        <v>105</v>
      </c>
      <c r="C33" s="90">
        <f>10*0.915</f>
        <v>9.15</v>
      </c>
      <c r="D33" s="77" t="s">
        <v>23</v>
      </c>
      <c r="F33" s="87" t="s">
        <v>106</v>
      </c>
      <c r="G33" s="90">
        <f>33*0.915</f>
        <v>30.195</v>
      </c>
      <c r="H33" s="77" t="s">
        <v>100</v>
      </c>
      <c r="J33" s="89" t="s">
        <v>105</v>
      </c>
      <c r="K33" s="90">
        <f>10*0.915</f>
        <v>9.15</v>
      </c>
      <c r="L33" s="77" t="s">
        <v>23</v>
      </c>
    </row>
    <row r="34" spans="2:12" x14ac:dyDescent="0.25">
      <c r="B34" s="87" t="s">
        <v>107</v>
      </c>
      <c r="C34" s="90">
        <f>18*0.915</f>
        <v>16.47</v>
      </c>
      <c r="D34" s="77" t="s">
        <v>23</v>
      </c>
      <c r="F34" s="87" t="s">
        <v>108</v>
      </c>
      <c r="G34" s="90">
        <f>7*0.915</f>
        <v>6.4050000000000002</v>
      </c>
      <c r="H34" s="77" t="s">
        <v>109</v>
      </c>
      <c r="J34" s="87" t="s">
        <v>110</v>
      </c>
      <c r="K34" s="90">
        <f>9*0.915</f>
        <v>8.2349999999999994</v>
      </c>
      <c r="L34" s="77" t="s">
        <v>23</v>
      </c>
    </row>
    <row r="35" spans="2:12" x14ac:dyDescent="0.25">
      <c r="B35" s="87" t="s">
        <v>111</v>
      </c>
      <c r="C35" s="90">
        <f>20*0.915</f>
        <v>18.3</v>
      </c>
      <c r="D35" s="77" t="s">
        <v>23</v>
      </c>
      <c r="F35" s="87" t="s">
        <v>112</v>
      </c>
      <c r="G35" s="90">
        <f>9*0.915</f>
        <v>8.2349999999999994</v>
      </c>
      <c r="H35" s="77" t="s">
        <v>113</v>
      </c>
      <c r="J35" s="87"/>
      <c r="K35" s="90"/>
      <c r="L35" s="77"/>
    </row>
    <row r="36" spans="2:12" x14ac:dyDescent="0.25">
      <c r="B36" s="87" t="s">
        <v>110</v>
      </c>
      <c r="C36" s="90">
        <f>9*0.915</f>
        <v>8.2349999999999994</v>
      </c>
      <c r="D36" s="77" t="s">
        <v>23</v>
      </c>
      <c r="F36" s="87" t="s">
        <v>114</v>
      </c>
      <c r="G36" s="90">
        <f>12*0.915</f>
        <v>10.98</v>
      </c>
      <c r="H36" s="77" t="s">
        <v>115</v>
      </c>
    </row>
    <row r="37" spans="2:12" ht="30" x14ac:dyDescent="0.25">
      <c r="F37" s="87" t="s">
        <v>116</v>
      </c>
      <c r="G37" s="90">
        <f>30*0.915</f>
        <v>27.450000000000003</v>
      </c>
      <c r="H37" s="77" t="s">
        <v>100</v>
      </c>
    </row>
    <row r="38" spans="2:12" ht="30" x14ac:dyDescent="0.25">
      <c r="B38" s="74"/>
      <c r="C38" s="90"/>
      <c r="D38" s="77"/>
      <c r="F38" s="87" t="s">
        <v>117</v>
      </c>
      <c r="G38" s="90">
        <f>60*0.915</f>
        <v>54.900000000000006</v>
      </c>
      <c r="H38" s="77" t="s">
        <v>100</v>
      </c>
    </row>
    <row r="39" spans="2:12" x14ac:dyDescent="0.25">
      <c r="F39" s="87"/>
      <c r="G39" s="90"/>
      <c r="H39" s="77"/>
    </row>
    <row r="40" spans="2:12" x14ac:dyDescent="0.25">
      <c r="F40" s="87"/>
      <c r="G40" s="90"/>
      <c r="H40" s="77"/>
    </row>
    <row r="41" spans="2:12" x14ac:dyDescent="0.25">
      <c r="F41" s="87"/>
      <c r="G41" s="90"/>
      <c r="H41" s="77"/>
    </row>
    <row r="43" spans="2:12" x14ac:dyDescent="0.25">
      <c r="B43" s="97" t="s">
        <v>119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2:12" x14ac:dyDescent="0.25">
      <c r="B44" s="87" t="s">
        <v>26</v>
      </c>
      <c r="C44" s="90">
        <f>6*1.09</f>
        <v>6.5400000000000009</v>
      </c>
      <c r="D44" s="77" t="s">
        <v>23</v>
      </c>
      <c r="F44" s="87" t="s">
        <v>99</v>
      </c>
      <c r="G44" s="90">
        <f>10*1.09</f>
        <v>10.9</v>
      </c>
      <c r="H44" s="77" t="s">
        <v>100</v>
      </c>
      <c r="J44" s="87" t="s">
        <v>26</v>
      </c>
      <c r="K44" s="90">
        <f>6*1.09</f>
        <v>6.5400000000000009</v>
      </c>
      <c r="L44" s="77" t="s">
        <v>23</v>
      </c>
    </row>
    <row r="45" spans="2:12" x14ac:dyDescent="0.25">
      <c r="B45" s="87" t="s">
        <v>101</v>
      </c>
      <c r="C45" s="90">
        <f>10*1.09</f>
        <v>10.9</v>
      </c>
      <c r="D45" s="77" t="s">
        <v>23</v>
      </c>
      <c r="F45" s="88" t="s">
        <v>102</v>
      </c>
      <c r="G45" s="90">
        <f>10*1.09</f>
        <v>10.9</v>
      </c>
      <c r="H45" s="77" t="s">
        <v>100</v>
      </c>
      <c r="J45" s="87" t="s">
        <v>101</v>
      </c>
      <c r="K45" s="90">
        <f>10*1.09</f>
        <v>10.9</v>
      </c>
      <c r="L45" s="77" t="s">
        <v>23</v>
      </c>
    </row>
    <row r="46" spans="2:12" x14ac:dyDescent="0.25">
      <c r="B46" s="89" t="s">
        <v>103</v>
      </c>
      <c r="C46" s="90">
        <f>10*1.09</f>
        <v>10.9</v>
      </c>
      <c r="D46" s="77" t="s">
        <v>23</v>
      </c>
      <c r="F46" s="87" t="s">
        <v>104</v>
      </c>
      <c r="G46" s="90">
        <f>25*1.09</f>
        <v>27.250000000000004</v>
      </c>
      <c r="H46" s="77" t="s">
        <v>100</v>
      </c>
      <c r="J46" s="89" t="s">
        <v>103</v>
      </c>
      <c r="K46" s="90">
        <f>10*1.09</f>
        <v>10.9</v>
      </c>
      <c r="L46" s="77" t="s">
        <v>23</v>
      </c>
    </row>
    <row r="47" spans="2:12" x14ac:dyDescent="0.25">
      <c r="B47" s="89" t="s">
        <v>105</v>
      </c>
      <c r="C47" s="90">
        <f>10*1.09</f>
        <v>10.9</v>
      </c>
      <c r="D47" s="77" t="s">
        <v>23</v>
      </c>
      <c r="F47" s="87" t="s">
        <v>106</v>
      </c>
      <c r="G47" s="90">
        <f>33*1.09</f>
        <v>35.970000000000006</v>
      </c>
      <c r="H47" s="77" t="s">
        <v>100</v>
      </c>
      <c r="J47" s="89" t="s">
        <v>105</v>
      </c>
      <c r="K47" s="90">
        <f>10*1.09</f>
        <v>10.9</v>
      </c>
      <c r="L47" s="77" t="s">
        <v>23</v>
      </c>
    </row>
    <row r="48" spans="2:12" x14ac:dyDescent="0.25">
      <c r="B48" s="87" t="s">
        <v>107</v>
      </c>
      <c r="C48" s="90">
        <f>18*1.09</f>
        <v>19.62</v>
      </c>
      <c r="D48" s="77" t="s">
        <v>23</v>
      </c>
      <c r="F48" s="87" t="s">
        <v>108</v>
      </c>
      <c r="G48" s="90">
        <f>7*1.09</f>
        <v>7.6300000000000008</v>
      </c>
      <c r="H48" s="77" t="s">
        <v>109</v>
      </c>
      <c r="J48" s="87" t="s">
        <v>110</v>
      </c>
      <c r="K48" s="90">
        <f>9*1.09</f>
        <v>9.81</v>
      </c>
      <c r="L48" s="77" t="s">
        <v>23</v>
      </c>
    </row>
    <row r="49" spans="2:12" x14ac:dyDescent="0.25">
      <c r="B49" s="87" t="s">
        <v>111</v>
      </c>
      <c r="C49" s="90">
        <f>20*1.09</f>
        <v>21.8</v>
      </c>
      <c r="D49" s="77" t="s">
        <v>23</v>
      </c>
      <c r="F49" s="87" t="s">
        <v>112</v>
      </c>
      <c r="G49" s="90">
        <f>9*1.09</f>
        <v>9.81</v>
      </c>
      <c r="H49" s="77" t="s">
        <v>113</v>
      </c>
      <c r="J49" s="87"/>
      <c r="K49" s="90"/>
      <c r="L49" s="77"/>
    </row>
    <row r="50" spans="2:12" x14ac:dyDescent="0.25">
      <c r="B50" s="87" t="s">
        <v>110</v>
      </c>
      <c r="C50" s="90">
        <f>9*1.09</f>
        <v>9.81</v>
      </c>
      <c r="D50" s="77" t="s">
        <v>23</v>
      </c>
      <c r="F50" s="87" t="s">
        <v>114</v>
      </c>
      <c r="G50" s="90">
        <f>12*1.09</f>
        <v>13.080000000000002</v>
      </c>
      <c r="H50" s="77" t="s">
        <v>115</v>
      </c>
    </row>
    <row r="51" spans="2:12" ht="30" x14ac:dyDescent="0.25">
      <c r="F51" s="87" t="s">
        <v>116</v>
      </c>
      <c r="G51" s="90">
        <f>30*1.09</f>
        <v>32.700000000000003</v>
      </c>
      <c r="H51" s="77" t="s">
        <v>100</v>
      </c>
    </row>
    <row r="52" spans="2:12" ht="30" x14ac:dyDescent="0.25">
      <c r="B52" s="74"/>
      <c r="C52" s="90"/>
      <c r="D52" s="77"/>
      <c r="F52" s="87" t="s">
        <v>117</v>
      </c>
      <c r="G52" s="90">
        <f>60*1.09</f>
        <v>65.400000000000006</v>
      </c>
      <c r="H52" s="77" t="s">
        <v>100</v>
      </c>
    </row>
    <row r="53" spans="2:12" x14ac:dyDescent="0.25">
      <c r="F53" s="87"/>
      <c r="G53" s="90"/>
      <c r="H53" s="77"/>
    </row>
    <row r="54" spans="2:12" x14ac:dyDescent="0.25">
      <c r="F54" s="87"/>
      <c r="G54" s="90"/>
      <c r="H54" s="77"/>
    </row>
    <row r="55" spans="2:12" x14ac:dyDescent="0.25">
      <c r="F55" s="87"/>
      <c r="G55" s="90"/>
      <c r="H55" s="77"/>
    </row>
  </sheetData>
  <mergeCells count="9">
    <mergeCell ref="B15:L15"/>
    <mergeCell ref="B29:L29"/>
    <mergeCell ref="B43:L43"/>
    <mergeCell ref="B2:G2"/>
    <mergeCell ref="B3:G3"/>
    <mergeCell ref="B4:B5"/>
    <mergeCell ref="C4:G4"/>
    <mergeCell ref="B8:B9"/>
    <mergeCell ref="C8:H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Pipe</vt:lpstr>
      <vt:lpstr>Sheet2</vt:lpstr>
      <vt:lpstr>Sheet3</vt:lpstr>
      <vt:lpstr>Plastic1</vt:lpstr>
      <vt:lpstr>Resistive</vt:lpstr>
      <vt:lpstr>Self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Moroshchuk Oleksandr</cp:lastModifiedBy>
  <cp:revision>4</cp:revision>
  <dcterms:created xsi:type="dcterms:W3CDTF">2006-09-16T00:00:00Z</dcterms:created>
  <dcterms:modified xsi:type="dcterms:W3CDTF">2018-07-25T11:49:29Z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