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3" documentId="10_ncr:100000_{F1CC6C70-B576-4285-9850-A2387362D647}" xr6:coauthVersionLast="47" xr6:coauthVersionMax="47" xr10:uidLastSave="{483BFD00-FCCE-4942-8290-B25E7859232E}"/>
  <bookViews>
    <workbookView xWindow="-120" yWindow="-120" windowWidth="29040" windowHeight="17640" xr2:uid="{00000000-000D-0000-FFFF-FFFF00000000}"/>
  </bookViews>
  <sheets>
    <sheet name="Roof" sheetId="1" r:id="rId1"/>
    <sheet name="Sheet3" sheetId="3" r:id="rId2"/>
  </sheets>
  <definedNames>
    <definedName name="Insulation">Roof!$J$8:$J$16</definedName>
    <definedName name="Pipe_Diameter">Roof!$I$17:$I$23</definedName>
    <definedName name="Res">Sheet3!$M$20:$M$22</definedName>
    <definedName name="SLC">Sheet3!$M$23:$M$24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20" i="1"/>
  <c r="C23" i="1" s="1"/>
  <c r="R24" i="3"/>
  <c r="R23" i="3"/>
  <c r="R22" i="3"/>
  <c r="R21" i="3"/>
  <c r="R20" i="3"/>
  <c r="C21" i="1" l="1"/>
  <c r="D20" i="1"/>
  <c r="C29" i="1"/>
  <c r="C31" i="1" s="1"/>
  <c r="C28" i="1" l="1"/>
  <c r="C30" i="1" s="1"/>
  <c r="C22" i="1"/>
  <c r="C24" i="1" l="1"/>
  <c r="C26" i="1" s="1"/>
  <c r="C25" i="1"/>
  <c r="C27" i="1" s="1"/>
  <c r="H15" i="3" l="1"/>
  <c r="H14" i="3"/>
  <c r="J17" i="3" l="1"/>
  <c r="J16" i="3"/>
  <c r="J15" i="3"/>
  <c r="I15" i="3"/>
  <c r="J14" i="3"/>
  <c r="I14" i="3"/>
</calcChain>
</file>

<file path=xl/sharedStrings.xml><?xml version="1.0" encoding="utf-8"?>
<sst xmlns="http://schemas.openxmlformats.org/spreadsheetml/2006/main" count="130" uniqueCount="98">
  <si>
    <t>Object data</t>
  </si>
  <si>
    <t>C-C distance, cm</t>
  </si>
  <si>
    <t>Table 1</t>
  </si>
  <si>
    <t>Table 2</t>
  </si>
  <si>
    <t>Area</t>
  </si>
  <si>
    <t>Cold roof</t>
  </si>
  <si>
    <t>Hot roof</t>
  </si>
  <si>
    <t>Max. rating</t>
  </si>
  <si>
    <t>Cable rating</t>
  </si>
  <si>
    <t>Valley gutter, roof surface</t>
  </si>
  <si>
    <t>Downpipes, plastic roof gutters</t>
  </si>
  <si>
    <t>Downpipes, metal roof gutters</t>
  </si>
  <si>
    <t>Downpipes, wooden roof gutters</t>
  </si>
  <si>
    <t>30-60 W/m</t>
  </si>
  <si>
    <t>30-40 W/m</t>
  </si>
  <si>
    <t>40-60 W/m</t>
  </si>
  <si>
    <t>40 W/m</t>
  </si>
  <si>
    <t>20-30 W/m</t>
  </si>
  <si>
    <t>60 W/m</t>
  </si>
  <si>
    <t>100 W/m</t>
  </si>
  <si>
    <t>20 W/m</t>
  </si>
  <si>
    <t>mm</t>
  </si>
  <si>
    <t>m</t>
  </si>
  <si>
    <t>Gutter valley area</t>
  </si>
  <si>
    <t>Roof area</t>
  </si>
  <si>
    <t>W/m</t>
  </si>
  <si>
    <t>W</t>
  </si>
  <si>
    <t>cm</t>
  </si>
  <si>
    <t>Informational data (for more information see Application manual)</t>
  </si>
  <si>
    <t>Preliminary calculation of heat losses on the roofs and in the gutters and downpipes</t>
  </si>
  <si>
    <r>
      <rPr>
        <sz val="12"/>
        <color theme="1"/>
        <rFont val="Myriad Pro"/>
        <family val="2"/>
      </rPr>
      <t>°</t>
    </r>
    <r>
      <rPr>
        <sz val="12"/>
        <color theme="1"/>
        <rFont val="Calibri"/>
        <family val="2"/>
        <scheme val="minor"/>
      </rPr>
      <t>C</t>
    </r>
  </si>
  <si>
    <t>Important to know</t>
  </si>
  <si>
    <t>Recommended  output (230/400 V)</t>
  </si>
  <si>
    <t>Roof application. Frost protection</t>
  </si>
  <si>
    <t>Cells with gray color - for data entry</t>
  </si>
  <si>
    <t>30 W/m</t>
  </si>
  <si>
    <r>
      <t>DEVIsnow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2"/>
        <color theme="1"/>
        <rFont val="Calibri"/>
        <family val="2"/>
        <charset val="204"/>
        <scheme val="minor"/>
      </rPr>
      <t xml:space="preserve"> 30T</t>
    </r>
  </si>
  <si>
    <r>
      <t>DEVIsnow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2"/>
        <color theme="1"/>
        <rFont val="Calibri"/>
        <family val="2"/>
        <charset val="204"/>
        <scheme val="minor"/>
      </rPr>
      <t xml:space="preserve"> 20T, DEVIsafe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2"/>
        <color theme="1"/>
        <rFont val="Calibri"/>
        <family val="2"/>
        <charset val="204"/>
        <scheme val="minor"/>
      </rPr>
      <t xml:space="preserve"> 20T</t>
    </r>
  </si>
  <si>
    <r>
      <t>DEVIiceguard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2"/>
        <color theme="1"/>
        <rFont val="Calibri"/>
        <family val="2"/>
        <charset val="204"/>
        <scheme val="minor"/>
      </rPr>
      <t xml:space="preserve"> 18</t>
    </r>
  </si>
  <si>
    <t>18 W/m @ 0 °C</t>
  </si>
  <si>
    <r>
      <rPr>
        <b/>
        <sz val="12"/>
        <color theme="1"/>
        <rFont val="Calibri"/>
        <family val="2"/>
        <charset val="204"/>
        <scheme val="minor"/>
      </rPr>
      <t>Note 1.</t>
    </r>
    <r>
      <rPr>
        <sz val="12"/>
        <color theme="1"/>
        <rFont val="Calibri"/>
        <family val="2"/>
        <charset val="204"/>
        <scheme val="minor"/>
      </rPr>
      <t xml:space="preserve"> It is recommended to design output for ice and snow melting systems with maximum possible level.</t>
    </r>
  </si>
  <si>
    <r>
      <rPr>
        <b/>
        <sz val="12"/>
        <color theme="1"/>
        <rFont val="Calibri"/>
        <family val="2"/>
        <charset val="204"/>
        <scheme val="minor"/>
      </rPr>
      <t>Note 2.</t>
    </r>
    <r>
      <rPr>
        <sz val="12"/>
        <color theme="1"/>
        <rFont val="Calibri"/>
        <family val="2"/>
        <charset val="204"/>
        <scheme val="minor"/>
      </rPr>
      <t xml:space="preserve"> 2 lines of 30 W/m require minimum Ø120 mm downpipe.</t>
    </r>
  </si>
  <si>
    <r>
      <rPr>
        <b/>
        <sz val="12"/>
        <color theme="1"/>
        <rFont val="Calibri"/>
        <family val="2"/>
        <charset val="204"/>
        <scheme val="minor"/>
      </rPr>
      <t>Note 3.</t>
    </r>
    <r>
      <rPr>
        <sz val="12"/>
        <color theme="1"/>
        <rFont val="Calibri"/>
        <family val="2"/>
        <charset val="204"/>
        <scheme val="minor"/>
      </rPr>
      <t xml:space="preserve"> For a voltage of 220 V, use the coefficient 0,915.</t>
    </r>
  </si>
  <si>
    <r>
      <rPr>
        <b/>
        <sz val="12"/>
        <color theme="1"/>
        <rFont val="Calibri"/>
        <family val="2"/>
        <charset val="204"/>
        <scheme val="minor"/>
      </rPr>
      <t>Note 6.</t>
    </r>
    <r>
      <rPr>
        <sz val="12"/>
        <color theme="1"/>
        <rFont val="Calibri"/>
        <family val="2"/>
        <scheme val="minor"/>
      </rPr>
      <t xml:space="preserve"> Installing the thermostat is recommended.</t>
    </r>
  </si>
  <si>
    <r>
      <rPr>
        <b/>
        <sz val="12"/>
        <color theme="1"/>
        <rFont val="Calibri"/>
        <family val="2"/>
        <charset val="204"/>
        <scheme val="minor"/>
      </rPr>
      <t>Note 5.</t>
    </r>
    <r>
      <rPr>
        <sz val="12"/>
        <color theme="1"/>
        <rFont val="Calibri"/>
        <family val="2"/>
        <scheme val="minor"/>
      </rPr>
      <t xml:space="preserve"> For downpipes use DEVIfast Double Special RB for resistive cable, DEVIfast Double SLC RB for self-limiting cable.</t>
    </r>
  </si>
  <si>
    <r>
      <rPr>
        <b/>
        <sz val="12"/>
        <color theme="1"/>
        <rFont val="Calibri"/>
        <family val="2"/>
        <charset val="204"/>
        <scheme val="minor"/>
      </rPr>
      <t>Note.</t>
    </r>
    <r>
      <rPr>
        <sz val="12"/>
        <color theme="1"/>
        <rFont val="Calibri"/>
        <family val="2"/>
        <charset val="204"/>
        <scheme val="minor"/>
      </rPr>
      <t xml:space="preserve"> If a voltage of 220 V, use the coefficient 0,915 for cable output</t>
    </r>
  </si>
  <si>
    <r>
      <t>W/m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</si>
  <si>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</si>
  <si>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200-300 W/m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</si>
  <si>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250-350 W/m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</si>
  <si>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400 W/m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</si>
  <si>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Heat density, W/m</t>
    </r>
    <r>
      <rPr>
        <b/>
        <vertAlign val="superscript"/>
        <sz val="12"/>
        <color theme="1"/>
        <rFont val="Calibri"/>
        <family val="2"/>
        <charset val="204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(230/400 V)</t>
    </r>
  </si>
  <si>
    <t>System calculation</t>
  </si>
  <si>
    <r>
      <rPr>
        <b/>
        <sz val="12"/>
        <color theme="1"/>
        <rFont val="Calibri"/>
        <family val="2"/>
        <charset val="204"/>
        <scheme val="minor"/>
      </rPr>
      <t>Note 4.</t>
    </r>
    <r>
      <rPr>
        <sz val="12"/>
        <color theme="1"/>
        <rFont val="Calibri"/>
        <family val="2"/>
        <scheme val="minor"/>
      </rPr>
      <t xml:space="preserve"> DEVIfast is recommended to use for cable fixing (C-C steps 2,5 cm). For copper roofs use DEVIfast Copper.</t>
    </r>
  </si>
  <si>
    <t>Number of cable lines in gutters and downpipes, n</t>
  </si>
  <si>
    <t>C-C distance for roof edge and gutter valley</t>
  </si>
  <si>
    <t>Resistive cable</t>
  </si>
  <si>
    <t>Self-limiting cable</t>
  </si>
  <si>
    <t>U</t>
  </si>
  <si>
    <t>DEVIreg™ 330 (60 -160 °C)</t>
  </si>
  <si>
    <t>DEVIreg™ 316</t>
  </si>
  <si>
    <t>DEVIreg™ 850</t>
  </si>
  <si>
    <t>Voltage</t>
  </si>
  <si>
    <t>V</t>
  </si>
  <si>
    <t>Select cable type</t>
  </si>
  <si>
    <t>DEVIsafe™ 20T</t>
  </si>
  <si>
    <t>DEVIsnow™ 20T</t>
  </si>
  <si>
    <t>DEVIsnow™ 30T</t>
  </si>
  <si>
    <t>DEVIiceguard™ 18 (B)</t>
  </si>
  <si>
    <t>DEVIiceguard™ 18 (T)</t>
  </si>
  <si>
    <t>Level of roof insulation</t>
  </si>
  <si>
    <t>Well insulated roof</t>
  </si>
  <si>
    <t>Bad insulated roof</t>
  </si>
  <si>
    <t>https://www.youtube.com/watch?v=rUgW65pIYqo</t>
  </si>
  <si>
    <t>W/m @ 0 °C</t>
  </si>
  <si>
    <t>230V</t>
  </si>
  <si>
    <t>Recommended heat density for roof edge and gutter valley</t>
  </si>
  <si>
    <r>
      <t>Desing temperature, t</t>
    </r>
    <r>
      <rPr>
        <vertAlign val="subscript"/>
        <sz val="12"/>
        <color theme="1"/>
        <rFont val="Calibri"/>
        <family val="2"/>
        <charset val="204"/>
        <scheme val="minor"/>
      </rPr>
      <t>out</t>
    </r>
  </si>
  <si>
    <t>Calculated cable length for roof edge</t>
  </si>
  <si>
    <t>Calculated cable length for gutter valley</t>
  </si>
  <si>
    <t>Total output for roof edge</t>
  </si>
  <si>
    <t>Total output for gutter valley</t>
  </si>
  <si>
    <t>Thermostat</t>
  </si>
  <si>
    <t>Length of down pipe</t>
  </si>
  <si>
    <t>Length of gutter</t>
  </si>
  <si>
    <t>Calculated cable length for gutter</t>
  </si>
  <si>
    <t>Calculated cable length for downpipe</t>
  </si>
  <si>
    <t>Total output for gutter</t>
  </si>
  <si>
    <t>Total output for downpipe</t>
  </si>
  <si>
    <t>Control system</t>
  </si>
  <si>
    <t>Sensor parameters</t>
  </si>
  <si>
    <t>Air temperature below +3 °C and moisture</t>
  </si>
  <si>
    <t>Air temperature between +3 °C and -7 °C</t>
  </si>
  <si>
    <t>Air temperature below +3 °C</t>
  </si>
  <si>
    <t>Units</t>
  </si>
  <si>
    <t>220V</t>
  </si>
  <si>
    <t>Gutter/pipe diameter</t>
  </si>
  <si>
    <t>Technical support: EH@danfoss.com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</si>
</sst>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Myriad Pro"/>
      <family val="2"/>
    </font>
    <font>
      <b/>
      <sz val="14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/>
    </xf>
    <xf numFmtId="0" fontId="15" fillId="0" borderId="0" xfId="1"/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vertical="center" wrapText="1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64070</xdr:colOff>
      <xdr:row>0</xdr:row>
      <xdr:rowOff>126237</xdr:rowOff>
    </xdr:from>
    <xdr:to>
      <xdr:col>1</xdr:col>
      <xdr:colOff>1330854</xdr:colOff>
      <xdr:row>1</xdr:row>
      <xdr:rowOff>497416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70" y="126237"/>
          <a:ext cx="1510201" cy="561679"/>
        </a:xfrm>
        <a:prstGeom prst="rect">
          <a:avLst/>
        </a:prstGeom>
      </xdr:spPr>
    </xdr:pic>
    <xdr:clientData/>
  </xdr:twoCellAnchor>
  <xdr:twoCellAnchor editAs="oneCell">
    <xdr:from>
      <xdr:col>11</xdr:col>
      <xdr:colOff>30104</xdr:colOff>
      <xdr:row>0</xdr:row>
      <xdr:rowOff>174697</xdr:rowOff>
    </xdr:from>
    <xdr:to>
      <xdr:col>13</xdr:col>
      <xdr:colOff>511174</xdr:colOff>
      <xdr:row>1</xdr:row>
      <xdr:rowOff>486833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8854" y="174697"/>
          <a:ext cx="1740487" cy="502636"/>
        </a:xfrm>
        <a:prstGeom prst="rect">
          <a:avLst/>
        </a:prstGeom>
      </xdr:spPr>
    </xdr:pic>
    <xdr:clientData/>
  </xdr:twoCellAnchor>
  <xdr:twoCellAnchor editAs="oneCell">
    <xdr:from>
      <xdr:col>5</xdr:col>
      <xdr:colOff>114299</xdr:colOff>
      <xdr:row>21</xdr:row>
      <xdr:rowOff>267759</xdr:rowOff>
    </xdr:from>
    <xdr:to>
      <xdr:col>11</xdr:col>
      <xdr:colOff>114299</xdr:colOff>
      <xdr:row>32</xdr:row>
      <xdr:rowOff>42070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632" y="6014509"/>
          <a:ext cx="4572000" cy="3076311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127001</xdr:colOff>
      <xdr:row>5</xdr:row>
      <xdr:rowOff>24564</xdr:rowOff>
    </xdr:from>
    <xdr:to>
      <xdr:col>7</xdr:col>
      <xdr:colOff>857251</xdr:colOff>
      <xdr:row>20</xdr:row>
      <xdr:rowOff>360891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A869E3B3-544B-4CA0-A226-4CFEF7151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2584" y="1908397"/>
          <a:ext cx="1905000" cy="3966411"/>
        </a:xfrm>
        <a:prstGeom prst="rect">
          <a:avLst/>
        </a:prstGeom>
        <a:ln w="12700">
          <a:solidFill>
            <a:srgbClr val="000000"/>
          </a:solidFill>
        </a:ln>
      </xdr:spPr>
    </xdr:pic>
    <xdr:clientData/>
  </xdr:twoCellAnchor>
  <xdr:twoCellAnchor editAs="oneCell">
    <xdr:from>
      <xdr:col>8</xdr:col>
      <xdr:colOff>84668</xdr:colOff>
      <xdr:row>5</xdr:row>
      <xdr:rowOff>21166</xdr:rowOff>
    </xdr:from>
    <xdr:to>
      <xdr:col>10</xdr:col>
      <xdr:colOff>544984</xdr:colOff>
      <xdr:row>20</xdr:row>
      <xdr:rowOff>338665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24F753A3-72D8-4AF3-8F12-0ED11086B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1" y="1904999"/>
          <a:ext cx="2079566" cy="3947583"/>
        </a:xfrm>
        <a:prstGeom prst="rect">
          <a:avLst/>
        </a:prstGeom>
        <a:ln w="12700">
          <a:solidFill>
            <a:srgbClr val="000000"/>
          </a:solidFill>
        </a:ln>
      </xdr:spPr>
    </xdr:pic>
    <xdr:clientData/>
  </xdr:twoCellAnchor>
  <xdr:twoCellAnchor editAs="oneCell">
    <xdr:from>
      <xdr:col>11</xdr:col>
      <xdr:colOff>21168</xdr:colOff>
      <xdr:row>5</xdr:row>
      <xdr:rowOff>10584</xdr:rowOff>
    </xdr:from>
    <xdr:to>
      <xdr:col>13</xdr:col>
      <xdr:colOff>582083</xdr:colOff>
      <xdr:row>20</xdr:row>
      <xdr:rowOff>337582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D980BC6C-F0B2-4972-B78E-C27D6C863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1" y="1894417"/>
          <a:ext cx="1820332" cy="3957082"/>
        </a:xfrm>
        <a:prstGeom prst="rect">
          <a:avLst/>
        </a:prstGeom>
        <a:ln w="12700">
          <a:solidFill>
            <a:srgbClr val="000000"/>
          </a:solidFill>
        </a:ln>
      </xdr:spPr>
    </xdr:pic>
    <xdr:clientData/>
  </xdr:twoCellAnchor>
  <xdr:twoCellAnchor editAs="oneCell">
    <xdr:from>
      <xdr:col>5</xdr:col>
      <xdr:colOff>116417</xdr:colOff>
      <xdr:row>32</xdr:row>
      <xdr:rowOff>169333</xdr:rowOff>
    </xdr:from>
    <xdr:to>
      <xdr:col>10</xdr:col>
      <xdr:colOff>706967</xdr:colOff>
      <xdr:row>39</xdr:row>
      <xdr:rowOff>342900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D67EFF96-82E3-462F-BBEC-E3568AE56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3167" y="9398000"/>
          <a:ext cx="4400550" cy="224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rUgW65pIYq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0"/>
  <sheetViews>
    <sheetView tabSelected="1" zoomScale="90" zoomScaleNormal="90" workbookViewId="0">
      <selection activeCell="D11" sqref="D11"/>
    </sheetView>
  </sheetViews>
  <sheetFormatPr defaultRowHeight="15.75" x14ac:dyDescent="0.25"/>
  <cols>
    <col min="1" max="1" width="3.5703125" style="5" customWidth="1"/>
    <col min="2" max="2" width="33.140625" style="5" customWidth="1"/>
    <col min="3" max="3" width="13.7109375" style="5" customWidth="1"/>
    <col min="4" max="4" width="12.42578125" style="5" customWidth="1"/>
    <col min="5" max="5" width="4.28515625" style="5" customWidth="1"/>
    <col min="6" max="6" width="4.140625" style="5" customWidth="1"/>
    <col min="7" max="7" width="13.42578125" style="5" customWidth="1"/>
    <col min="8" max="8" width="15.28515625" style="5" customWidth="1"/>
    <col min="9" max="9" width="9.85546875" style="5" customWidth="1"/>
    <col min="10" max="10" width="14.42578125" style="5" customWidth="1"/>
    <col min="11" max="11" width="11.42578125" style="5" customWidth="1"/>
    <col min="12" max="12" width="9.140625" style="5"/>
    <col min="13" max="13" width="9.7109375" style="5" customWidth="1"/>
    <col min="14" max="14" width="10.42578125" style="5" customWidth="1"/>
    <col min="15" max="21" width="9.140625" style="5"/>
    <col min="22" max="22" width="24.42578125" style="5" customWidth="1"/>
    <col min="23" max="16384" width="9.140625" style="5"/>
  </cols>
  <sheetData>
    <row r="1" spans="1:21" s="1" customFormat="1" ht="15" x14ac:dyDescent="0.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21" s="1" customFormat="1" ht="48" customHeight="1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21" s="1" customFormat="1" ht="27" thickBot="1" x14ac:dyDescent="0.3">
      <c r="A3" s="77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21" s="1" customFormat="1" ht="41.25" customHeight="1" thickBot="1" x14ac:dyDescent="0.3">
      <c r="A4" s="84" t="s">
        <v>29</v>
      </c>
      <c r="B4" s="85"/>
      <c r="C4" s="85"/>
      <c r="D4" s="85"/>
      <c r="E4" s="86"/>
      <c r="F4" s="96" t="s">
        <v>28</v>
      </c>
      <c r="G4" s="97"/>
      <c r="H4" s="97"/>
      <c r="I4" s="97"/>
      <c r="J4" s="97"/>
      <c r="K4" s="97"/>
      <c r="L4" s="97"/>
      <c r="M4" s="97"/>
      <c r="N4" s="98"/>
      <c r="Q4" s="49"/>
      <c r="R4" s="49"/>
      <c r="S4" s="49"/>
      <c r="T4" s="49"/>
      <c r="U4" s="49"/>
    </row>
    <row r="5" spans="1:21" ht="16.5" thickBot="1" x14ac:dyDescent="0.3">
      <c r="A5" s="9"/>
      <c r="B5" s="10"/>
      <c r="C5" s="10"/>
      <c r="D5" s="10"/>
      <c r="E5" s="11"/>
      <c r="F5" s="9"/>
      <c r="G5" s="10"/>
      <c r="H5" s="10"/>
      <c r="I5" s="10"/>
      <c r="J5" s="10"/>
      <c r="K5" s="10"/>
      <c r="L5" s="10"/>
      <c r="M5" s="10"/>
      <c r="N5" s="11"/>
    </row>
    <row r="6" spans="1:21" ht="16.5" thickBot="1" x14ac:dyDescent="0.3">
      <c r="A6" s="12"/>
      <c r="B6" s="93" t="s">
        <v>34</v>
      </c>
      <c r="C6" s="94"/>
      <c r="D6" s="95"/>
      <c r="E6" s="28"/>
      <c r="F6" s="12"/>
      <c r="N6" s="13"/>
    </row>
    <row r="7" spans="1:21" ht="16.5" thickBot="1" x14ac:dyDescent="0.3">
      <c r="A7" s="12"/>
      <c r="E7" s="13"/>
      <c r="F7" s="12"/>
      <c r="N7" s="13"/>
    </row>
    <row r="8" spans="1:21" ht="18.75" x14ac:dyDescent="0.25">
      <c r="A8" s="12"/>
      <c r="B8" s="90" t="s">
        <v>0</v>
      </c>
      <c r="C8" s="91"/>
      <c r="D8" s="92"/>
      <c r="E8" s="29"/>
      <c r="F8" s="12"/>
      <c r="I8" s="2"/>
      <c r="N8" s="13"/>
    </row>
    <row r="9" spans="1:21" ht="18" customHeight="1" x14ac:dyDescent="0.25">
      <c r="A9" s="12"/>
      <c r="B9" s="40" t="s">
        <v>77</v>
      </c>
      <c r="C9" s="67">
        <v>-5</v>
      </c>
      <c r="D9" s="41" t="s">
        <v>30</v>
      </c>
      <c r="E9" s="13"/>
      <c r="F9" s="12"/>
      <c r="H9" s="2"/>
      <c r="N9" s="13"/>
    </row>
    <row r="10" spans="1:21" ht="18" customHeight="1" x14ac:dyDescent="0.25">
      <c r="A10" s="12"/>
      <c r="B10" s="40" t="s">
        <v>70</v>
      </c>
      <c r="C10" s="69" t="s">
        <v>71</v>
      </c>
      <c r="D10" s="70"/>
      <c r="E10" s="13"/>
      <c r="F10" s="12"/>
      <c r="H10" s="2"/>
      <c r="N10" s="13"/>
    </row>
    <row r="11" spans="1:21" ht="18" customHeight="1" x14ac:dyDescent="0.25">
      <c r="A11" s="12"/>
      <c r="B11" s="51" t="s">
        <v>62</v>
      </c>
      <c r="C11" s="64">
        <v>230</v>
      </c>
      <c r="D11" s="41" t="s">
        <v>63</v>
      </c>
      <c r="E11" s="13"/>
      <c r="F11" s="12"/>
      <c r="H11" s="2"/>
      <c r="N11" s="13"/>
    </row>
    <row r="12" spans="1:21" ht="18" customHeight="1" x14ac:dyDescent="0.25">
      <c r="A12" s="12"/>
      <c r="B12" s="42" t="s">
        <v>84</v>
      </c>
      <c r="C12" s="67">
        <v>12</v>
      </c>
      <c r="D12" s="43" t="s">
        <v>22</v>
      </c>
      <c r="E12" s="30"/>
      <c r="F12" s="18"/>
      <c r="H12" s="2"/>
      <c r="N12" s="13"/>
    </row>
    <row r="13" spans="1:21" ht="18" customHeight="1" x14ac:dyDescent="0.25">
      <c r="A13" s="12"/>
      <c r="B13" s="42" t="s">
        <v>83</v>
      </c>
      <c r="C13" s="67">
        <v>10</v>
      </c>
      <c r="D13" s="43" t="s">
        <v>22</v>
      </c>
      <c r="E13" s="13"/>
      <c r="F13" s="12"/>
      <c r="H13" s="2"/>
      <c r="N13" s="13"/>
    </row>
    <row r="14" spans="1:21" ht="18" customHeight="1" x14ac:dyDescent="0.25">
      <c r="A14" s="12"/>
      <c r="B14" s="44" t="s">
        <v>96</v>
      </c>
      <c r="C14" s="67">
        <v>120</v>
      </c>
      <c r="D14" s="43" t="s">
        <v>21</v>
      </c>
      <c r="E14" s="13"/>
      <c r="F14" s="12"/>
      <c r="H14" s="2"/>
      <c r="N14" s="13"/>
    </row>
    <row r="15" spans="1:21" ht="18" x14ac:dyDescent="0.25">
      <c r="A15" s="12"/>
      <c r="B15" s="42" t="s">
        <v>23</v>
      </c>
      <c r="C15" s="67">
        <v>0</v>
      </c>
      <c r="D15" s="43" t="s">
        <v>47</v>
      </c>
      <c r="E15" s="13"/>
      <c r="F15" s="12"/>
      <c r="H15" s="2"/>
      <c r="N15" s="13"/>
    </row>
    <row r="16" spans="1:21" ht="18" customHeight="1" thickBot="1" x14ac:dyDescent="0.3">
      <c r="A16" s="12"/>
      <c r="B16" s="45" t="s">
        <v>24</v>
      </c>
      <c r="C16" s="68">
        <v>15.5</v>
      </c>
      <c r="D16" s="46" t="s">
        <v>47</v>
      </c>
      <c r="E16" s="13"/>
      <c r="F16" s="12"/>
      <c r="H16" s="2"/>
      <c r="N16" s="13"/>
    </row>
    <row r="17" spans="1:24" ht="16.5" thickBot="1" x14ac:dyDescent="0.3">
      <c r="A17" s="12"/>
      <c r="E17" s="13"/>
      <c r="F17" s="12"/>
      <c r="N17" s="13"/>
    </row>
    <row r="18" spans="1:24" ht="18.75" x14ac:dyDescent="0.3">
      <c r="A18" s="12"/>
      <c r="B18" s="87" t="s">
        <v>52</v>
      </c>
      <c r="C18" s="88"/>
      <c r="D18" s="89"/>
      <c r="E18" s="31"/>
      <c r="F18" s="12"/>
      <c r="I18" s="2"/>
      <c r="N18" s="13"/>
    </row>
    <row r="19" spans="1:24" ht="18" customHeight="1" x14ac:dyDescent="0.3">
      <c r="A19" s="12"/>
      <c r="B19" s="52" t="s">
        <v>64</v>
      </c>
      <c r="C19" s="69" t="s">
        <v>56</v>
      </c>
      <c r="D19" s="70"/>
      <c r="E19" s="31"/>
      <c r="F19" s="12"/>
      <c r="I19" s="2"/>
      <c r="N19" s="13"/>
    </row>
    <row r="20" spans="1:24" ht="32.25" customHeight="1" x14ac:dyDescent="0.3">
      <c r="A20" s="12"/>
      <c r="B20" s="66" t="s">
        <v>67</v>
      </c>
      <c r="C20" s="63">
        <f>IF(AND(C19="Resistive cable",C11=230),VLOOKUP(B20,Sheet3!M20:N24,2,0),IF(AND(C19="Self-limiting cable",C11=230),VLOOKUP(B20,Sheet3!M23:N24,2,0),IF(AND(C19="Resistive cable",C11=220),VLOOKUP(B20,Sheet3!Q20:S24,2,0),IF(AND(C19="Self-limiting cable",C11=220),VLOOKUP(B20,Sheet3!Q20:S24,2,0),IF(AND(C19="Resistive cable",C11=400),VLOOKUP(B20,Sheet3!M20:O22,2,0),IF(AND(C19="Resistive cable",C11=380),VLOOKUP(B20,Sheet3!Q20:S22,2,0),"Not available for 380/400V"))))))</f>
        <v>30</v>
      </c>
      <c r="D20" s="54" t="str">
        <f>IF(C19="Resistive cable",VLOOKUP(B20,Sheet3!M20:O22,3,0),VLOOKUP(B20,Sheet3!M23:O24,3,0))</f>
        <v>W/m</v>
      </c>
      <c r="E20" s="31"/>
      <c r="F20" s="12"/>
      <c r="I20" s="2"/>
      <c r="N20" s="13"/>
    </row>
    <row r="21" spans="1:24" ht="32.25" x14ac:dyDescent="0.3">
      <c r="A21" s="12"/>
      <c r="B21" s="55" t="s">
        <v>76</v>
      </c>
      <c r="C21" s="56">
        <f>IF(AND(C10="Well insulated roof",C9&gt;=-5,C9&lt;=0),230,IF(AND(C10="Well insulated roof",C9&gt;=-15,C9&lt;=-6),250,IF(AND(C10="Well insulated roof",C9&gt;=-25,C9&lt;=-16),300,IF(AND(C10="Well insulated roof",C9&gt;=-35,C9&lt;=-26),350,IF(AND(C10="Bad insulated roof",C9&gt;=-5,C9&lt;=0),250,IF(AND(C10="Bad insulated roof",C9&gt;=-15,C9&lt;=-6),300,IF(AND(C10="Bad insulated roof",C9&gt;=-25,C9&lt;=-16),350,IF(AND(C10="Bad insulated roof",C9&gt;=-35,C9&lt;=-26),400))))))))</f>
        <v>230</v>
      </c>
      <c r="D21" s="54" t="s">
        <v>46</v>
      </c>
      <c r="E21" s="31"/>
      <c r="F21" s="12"/>
      <c r="I21" s="2"/>
      <c r="N21" s="13"/>
    </row>
    <row r="22" spans="1:24" ht="31.5" x14ac:dyDescent="0.3">
      <c r="A22" s="12"/>
      <c r="B22" s="47" t="s">
        <v>55</v>
      </c>
      <c r="C22" s="59">
        <f>C20*100/C21</f>
        <v>13.043478260869565</v>
      </c>
      <c r="D22" s="54" t="s">
        <v>27</v>
      </c>
      <c r="E22" s="31"/>
      <c r="F22" s="12"/>
      <c r="I22" s="2"/>
      <c r="N22" s="13"/>
    </row>
    <row r="23" spans="1:24" ht="31.5" x14ac:dyDescent="0.25">
      <c r="A23" s="12"/>
      <c r="B23" s="57" t="s">
        <v>54</v>
      </c>
      <c r="C23" s="34">
        <f>IF(AND(C9&gt;=-5,C9&lt;=0,C20=18),2,IF(AND(C9&gt;=-25,C9&lt;=-6,C20=18),2,IF(AND(C9&gt;=-35,C9&lt;=-26,C20=18),3,IF(AND(C9&gt;=-5,C9&lt;=0,C20=20),1,IF(AND(C9&gt;=-25,C9&lt;=-6,C20=20),2,IF(AND(C9&gt;=-35,C9&lt;=-26,C20=20),3,IF(AND(C9&gt;=-5,C9&lt;=0,C20=30),1,IF(AND(C9&gt;=-15,C9&lt;=-6,C20=30,C14&gt;=120),1,IF(AND(C9&gt;=-35,C9&lt;=-16,C20=30,C14&gt;=120),2,IF(AND(C9&gt;=-5,C9&lt;=0,C20=16.47),2,IF(AND(C9&gt;=-25,C9&lt;=-6,C20=16.47),2,IF(AND(C9&gt;=-35,C9&lt;=-26,C20=16.47),3,IF(AND(C9&gt;=-5,C9&lt;=0,C20=18.3),1,IF(AND(C9&gt;=-25,C9&lt;=-6,C20=18.3),2,IF(AND(C9&gt;=-35,C9&lt;=-26,C20=18.3),3,IF(AND(C9&gt;=-5,C9&lt;=0,C20=27.45),1,IF(AND(C9&gt;=-15,C9&lt;=-6,C20=27.45,C14&gt;=120),1,IF(AND(C9&gt;=-35,C9&lt;=-16,C20=27.45,C14&gt;=120),2,"Choose cable with lower output"))))))))))))))))))</f>
        <v>1</v>
      </c>
      <c r="D23" s="60" t="s">
        <v>94</v>
      </c>
      <c r="E23" s="13"/>
      <c r="F23" s="19"/>
      <c r="H23" s="2"/>
      <c r="J23" s="17"/>
      <c r="N23" s="13"/>
      <c r="V23" s="58"/>
      <c r="W23" s="2"/>
      <c r="X23" s="2"/>
    </row>
    <row r="24" spans="1:24" ht="31.5" x14ac:dyDescent="0.25">
      <c r="A24" s="12"/>
      <c r="B24" s="57" t="s">
        <v>78</v>
      </c>
      <c r="C24" s="61">
        <f>(C16)*100/C22</f>
        <v>118.83333333333334</v>
      </c>
      <c r="D24" s="60" t="s">
        <v>22</v>
      </c>
      <c r="E24" s="13"/>
      <c r="F24" s="19"/>
      <c r="H24" s="2"/>
      <c r="J24" s="17"/>
      <c r="N24" s="13"/>
      <c r="V24" s="58"/>
      <c r="W24" s="2"/>
      <c r="X24" s="2"/>
    </row>
    <row r="25" spans="1:24" ht="31.5" x14ac:dyDescent="0.25">
      <c r="A25" s="12"/>
      <c r="B25" s="57" t="s">
        <v>79</v>
      </c>
      <c r="C25" s="61">
        <f>C15*100/C22</f>
        <v>0</v>
      </c>
      <c r="D25" s="60" t="s">
        <v>22</v>
      </c>
      <c r="E25" s="13"/>
      <c r="F25" s="19"/>
      <c r="H25" s="2"/>
      <c r="J25" s="17"/>
      <c r="N25" s="13"/>
      <c r="V25" s="58"/>
      <c r="W25" s="2"/>
      <c r="X25" s="2"/>
    </row>
    <row r="26" spans="1:24" x14ac:dyDescent="0.25">
      <c r="A26" s="12"/>
      <c r="B26" s="47" t="s">
        <v>80</v>
      </c>
      <c r="C26" s="35">
        <f>C24*C20</f>
        <v>3565.0000000000005</v>
      </c>
      <c r="D26" s="43" t="s">
        <v>26</v>
      </c>
      <c r="E26" s="13"/>
      <c r="F26" s="12"/>
      <c r="N26" s="13"/>
    </row>
    <row r="27" spans="1:24" x14ac:dyDescent="0.25">
      <c r="A27" s="12"/>
      <c r="B27" s="47" t="s">
        <v>81</v>
      </c>
      <c r="C27" s="35">
        <f>C25*C20</f>
        <v>0</v>
      </c>
      <c r="D27" s="43" t="s">
        <v>26</v>
      </c>
      <c r="E27" s="13"/>
      <c r="F27" s="12"/>
      <c r="N27" s="13"/>
    </row>
    <row r="28" spans="1:24" ht="18.75" customHeight="1" x14ac:dyDescent="0.25">
      <c r="A28" s="12"/>
      <c r="B28" s="47" t="s">
        <v>85</v>
      </c>
      <c r="C28" s="35">
        <f>C23*C12</f>
        <v>12</v>
      </c>
      <c r="D28" s="43" t="s">
        <v>22</v>
      </c>
      <c r="E28" s="13"/>
      <c r="F28" s="12"/>
      <c r="N28" s="13"/>
    </row>
    <row r="29" spans="1:24" ht="31.5" x14ac:dyDescent="0.25">
      <c r="A29" s="12"/>
      <c r="B29" s="47" t="s">
        <v>86</v>
      </c>
      <c r="C29" s="35">
        <f>(C13+1)*C23</f>
        <v>11</v>
      </c>
      <c r="D29" s="43" t="s">
        <v>22</v>
      </c>
      <c r="E29" s="13"/>
      <c r="F29" s="12"/>
      <c r="N29" s="13"/>
    </row>
    <row r="30" spans="1:24" x14ac:dyDescent="0.25">
      <c r="A30" s="12"/>
      <c r="B30" s="48" t="s">
        <v>87</v>
      </c>
      <c r="C30" s="35">
        <f>C28*C20</f>
        <v>360</v>
      </c>
      <c r="D30" s="43" t="s">
        <v>26</v>
      </c>
      <c r="E30" s="13"/>
      <c r="F30" s="12"/>
      <c r="N30" s="13"/>
    </row>
    <row r="31" spans="1:24" x14ac:dyDescent="0.25">
      <c r="A31" s="12"/>
      <c r="B31" s="48" t="s">
        <v>88</v>
      </c>
      <c r="C31" s="62">
        <f>C29*C20</f>
        <v>330</v>
      </c>
      <c r="D31" s="43" t="s">
        <v>26</v>
      </c>
      <c r="E31" s="13"/>
      <c r="F31" s="12"/>
      <c r="N31" s="13"/>
    </row>
    <row r="32" spans="1:24" ht="18.75" x14ac:dyDescent="0.3">
      <c r="A32" s="12"/>
      <c r="B32" s="101" t="s">
        <v>89</v>
      </c>
      <c r="C32" s="102"/>
      <c r="D32" s="103"/>
      <c r="E32" s="13"/>
      <c r="F32" s="12"/>
      <c r="N32" s="13"/>
    </row>
    <row r="33" spans="1:14" ht="31.5" customHeight="1" x14ac:dyDescent="0.25">
      <c r="A33" s="12"/>
      <c r="B33" s="47" t="s">
        <v>90</v>
      </c>
      <c r="C33" s="104" t="s">
        <v>91</v>
      </c>
      <c r="D33" s="105"/>
      <c r="E33" s="13"/>
      <c r="F33" s="12"/>
      <c r="N33" s="13"/>
    </row>
    <row r="34" spans="1:14" ht="33" customHeight="1" thickBot="1" x14ac:dyDescent="0.3">
      <c r="A34" s="12"/>
      <c r="B34" s="65" t="s">
        <v>82</v>
      </c>
      <c r="C34" s="99" t="str">
        <f>IF(C33="Air temperature below +3 °C","DEVIreg™ 330, Max 16 A (3680 W) @ 230 V",IF(C33="Air temperature between +3 °C and -7 °C","DEVIreg™ 316, Max 16 A (3680 W) @ 230 V",IF(C33="Air temperature below +3 °C and moisture","DEVIreg™ 850, Max 2x15 A (3450 W) @ 230 V")))</f>
        <v>DEVIreg™ 850, Max 2x15 A (3450 W) @ 230 V</v>
      </c>
      <c r="D34" s="100"/>
      <c r="E34" s="13"/>
      <c r="F34" s="12"/>
      <c r="N34" s="13"/>
    </row>
    <row r="35" spans="1:14" x14ac:dyDescent="0.25">
      <c r="A35" s="12"/>
      <c r="E35" s="13"/>
      <c r="F35" s="12"/>
      <c r="N35" s="13"/>
    </row>
    <row r="36" spans="1:14" ht="18.75" x14ac:dyDescent="0.25">
      <c r="A36" s="12"/>
      <c r="B36" s="80" t="s">
        <v>31</v>
      </c>
      <c r="C36" s="80"/>
      <c r="D36" s="80"/>
      <c r="E36" s="13"/>
      <c r="F36" s="12"/>
      <c r="N36" s="13"/>
    </row>
    <row r="37" spans="1:14" ht="31.5" customHeight="1" x14ac:dyDescent="0.25">
      <c r="A37" s="12"/>
      <c r="B37" s="81" t="s">
        <v>40</v>
      </c>
      <c r="C37" s="82"/>
      <c r="D37" s="83"/>
      <c r="E37" s="13"/>
      <c r="F37" s="12"/>
      <c r="N37" s="13"/>
    </row>
    <row r="38" spans="1:14" x14ac:dyDescent="0.25">
      <c r="A38" s="12"/>
      <c r="B38" s="81" t="s">
        <v>41</v>
      </c>
      <c r="C38" s="82"/>
      <c r="D38" s="83"/>
      <c r="E38" s="13"/>
      <c r="F38" s="12"/>
      <c r="N38" s="13"/>
    </row>
    <row r="39" spans="1:14" x14ac:dyDescent="0.25">
      <c r="A39" s="12"/>
      <c r="B39" s="109" t="s">
        <v>42</v>
      </c>
      <c r="C39" s="109"/>
      <c r="D39" s="109"/>
      <c r="E39" s="13"/>
      <c r="F39" s="12"/>
      <c r="N39" s="13"/>
    </row>
    <row r="40" spans="1:14" ht="30.75" customHeight="1" x14ac:dyDescent="0.25">
      <c r="A40" s="12"/>
      <c r="B40" s="113" t="s">
        <v>53</v>
      </c>
      <c r="C40" s="114"/>
      <c r="D40" s="114"/>
      <c r="E40" s="13"/>
      <c r="F40" s="12"/>
      <c r="N40" s="13"/>
    </row>
    <row r="41" spans="1:14" ht="32.25" customHeight="1" thickBot="1" x14ac:dyDescent="0.3">
      <c r="A41" s="12"/>
      <c r="B41" s="106" t="s">
        <v>44</v>
      </c>
      <c r="C41" s="107"/>
      <c r="D41" s="108"/>
      <c r="E41" s="13"/>
      <c r="F41" s="12"/>
      <c r="N41" s="13"/>
    </row>
    <row r="42" spans="1:14" ht="16.5" thickBot="1" x14ac:dyDescent="0.3">
      <c r="A42" s="12"/>
      <c r="B42" s="106" t="s">
        <v>43</v>
      </c>
      <c r="C42" s="107"/>
      <c r="D42" s="108"/>
      <c r="E42" s="13"/>
      <c r="F42" s="12"/>
      <c r="G42" s="110" t="s">
        <v>97</v>
      </c>
      <c r="H42" s="111"/>
      <c r="I42" s="112"/>
      <c r="N42" s="13"/>
    </row>
    <row r="43" spans="1:14" x14ac:dyDescent="0.25">
      <c r="A43" s="12"/>
      <c r="E43" s="13"/>
      <c r="F43" s="12"/>
      <c r="N43" s="13"/>
    </row>
    <row r="44" spans="1:14" ht="16.5" thickBot="1" x14ac:dyDescent="0.3">
      <c r="A44" s="14"/>
      <c r="B44" s="15"/>
      <c r="C44" s="15"/>
      <c r="D44" s="15"/>
      <c r="E44" s="16"/>
      <c r="F44" s="14"/>
      <c r="G44" s="15"/>
      <c r="H44" s="15"/>
      <c r="I44" s="15"/>
      <c r="J44" s="15"/>
      <c r="K44" s="15"/>
      <c r="L44" s="15"/>
      <c r="M44" s="15"/>
      <c r="N44" s="16"/>
    </row>
    <row r="49" spans="5:5" x14ac:dyDescent="0.25">
      <c r="E49" s="2"/>
    </row>
    <row r="50" spans="5:5" x14ac:dyDescent="0.25">
      <c r="E50" s="2"/>
    </row>
  </sheetData>
  <sheetProtection algorithmName="SHA-512" hashValue="1oDKcbK86Q8ZXdQzWvCRtfv4mjmIzM7ODfYl9vkd/rjBZ5DKjpACJI/4+hQfVBeJi1QAk2meuT423TNs9yr4pg==" saltValue="gBTyyGr0DfD8xUiJKuTAXA==" spinCount="100000" sheet="1" objects="1" scenarios="1"/>
  <mergeCells count="20">
    <mergeCell ref="B42:D42"/>
    <mergeCell ref="B41:D41"/>
    <mergeCell ref="B39:D39"/>
    <mergeCell ref="B38:D38"/>
    <mergeCell ref="G42:I42"/>
    <mergeCell ref="B40:D40"/>
    <mergeCell ref="C19:D19"/>
    <mergeCell ref="A1:N2"/>
    <mergeCell ref="A3:N3"/>
    <mergeCell ref="B36:D36"/>
    <mergeCell ref="B37:D37"/>
    <mergeCell ref="A4:E4"/>
    <mergeCell ref="B18:D18"/>
    <mergeCell ref="B8:D8"/>
    <mergeCell ref="B6:D6"/>
    <mergeCell ref="F4:N4"/>
    <mergeCell ref="C34:D34"/>
    <mergeCell ref="C10:D10"/>
    <mergeCell ref="B32:D32"/>
    <mergeCell ref="C33:D33"/>
  </mergeCells>
  <dataValidations count="1">
    <dataValidation type="list" allowBlank="1" showInputMessage="1" showErrorMessage="1" sqref="B20" xr:uid="{00000000-0002-0000-0000-000000000000}">
      <formula1>IF($C$19="Self-limiting cable",SLC,Res)</formula1>
    </dataValidation>
  </dataValidations>
  <pageMargins left="0" right="0.70866141732283472" top="0" bottom="0" header="0.31496062992125984" footer="0.31496062992125984"/>
  <pageSetup paperSize="9" scale="64" orientation="landscape" r:id="rId1"/>
  <headerFooter>
    <oddFooter>&amp;C_x000D_&amp;1#&amp;"Calibri"&amp;10&amp;K000000 Classified as Business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Sheet3!$D$22:$D$25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Sheet3!$B$21:$B$22</xm:f>
          </x14:formula1>
          <xm:sqref>C19:D19</xm:sqref>
        </x14:dataValidation>
        <x14:dataValidation type="list" allowBlank="1" showInputMessage="1" showErrorMessage="1" xr:uid="{00000000-0002-0000-0000-000003000000}">
          <x14:formula1>
            <xm:f>Sheet3!$D$29:$D$30</xm:f>
          </x14:formula1>
          <xm:sqref>C10:D10</xm:sqref>
        </x14:dataValidation>
        <x14:dataValidation type="list" allowBlank="1" showInputMessage="1" showErrorMessage="1" xr:uid="{00000000-0002-0000-0000-000004000000}">
          <x14:formula1>
            <xm:f>Sheet3!$D$32:$D$36</xm:f>
          </x14:formula1>
          <xm:sqref>C14</xm:sqref>
        </x14:dataValidation>
        <x14:dataValidation type="list" allowBlank="1" showInputMessage="1" showErrorMessage="1" xr:uid="{00000000-0002-0000-0000-000005000000}">
          <x14:formula1>
            <xm:f>Sheet3!$H$30:$H$32</xm:f>
          </x14:formula1>
          <xm:sqref>C33:D33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6"/>
  <sheetViews>
    <sheetView topLeftCell="B7" workbookViewId="0">
      <selection activeCell="F21" sqref="F21"/>
    </sheetView>
  </sheetViews>
  <sheetFormatPr defaultRowHeight="15" x14ac:dyDescent="0.25"/>
  <cols>
    <col min="2" max="2" width="15.5703125" customWidth="1"/>
    <col min="3" max="4" width="15" bestFit="1" customWidth="1"/>
    <col min="5" max="5" width="10.7109375" bestFit="1" customWidth="1"/>
    <col min="6" max="6" width="11.42578125" bestFit="1" customWidth="1"/>
    <col min="7" max="7" width="13" customWidth="1"/>
    <col min="8" max="8" width="17.7109375" customWidth="1"/>
    <col min="9" max="9" width="18.140625" bestFit="1" customWidth="1"/>
    <col min="10" max="10" width="16.42578125" customWidth="1"/>
    <col min="11" max="11" width="18.28515625" customWidth="1"/>
    <col min="13" max="13" width="19.85546875" customWidth="1"/>
    <col min="17" max="17" width="11.5703125" customWidth="1"/>
  </cols>
  <sheetData>
    <row r="2" spans="2:16" ht="15.75" x14ac:dyDescent="0.25">
      <c r="B2" s="116" t="s">
        <v>2</v>
      </c>
      <c r="C2" s="117"/>
      <c r="D2" s="117"/>
      <c r="E2" s="117"/>
      <c r="F2" s="118"/>
      <c r="G2" s="5"/>
      <c r="H2" s="5"/>
      <c r="I2" s="5"/>
      <c r="J2" s="5"/>
    </row>
    <row r="3" spans="2:16" ht="15.75" x14ac:dyDescent="0.25">
      <c r="B3" s="116" t="s">
        <v>32</v>
      </c>
      <c r="C3" s="117"/>
      <c r="D3" s="117"/>
      <c r="E3" s="117"/>
      <c r="F3" s="118"/>
      <c r="G3" s="5"/>
      <c r="H3" s="5"/>
      <c r="I3" s="5"/>
      <c r="J3" s="5"/>
    </row>
    <row r="4" spans="2:16" ht="31.5" x14ac:dyDescent="0.25">
      <c r="B4" s="8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5"/>
      <c r="H4" s="5"/>
      <c r="I4" s="5"/>
      <c r="J4" s="5"/>
    </row>
    <row r="5" spans="2:16" ht="31.5" x14ac:dyDescent="0.25">
      <c r="B5" s="20" t="s">
        <v>9</v>
      </c>
      <c r="C5" s="4" t="s">
        <v>48</v>
      </c>
      <c r="D5" s="3" t="s">
        <v>49</v>
      </c>
      <c r="E5" s="3" t="s">
        <v>50</v>
      </c>
      <c r="F5" s="3" t="s">
        <v>17</v>
      </c>
      <c r="G5" s="5"/>
      <c r="H5" s="5"/>
      <c r="I5" s="5"/>
      <c r="J5" s="5"/>
    </row>
    <row r="6" spans="2:16" ht="47.25" x14ac:dyDescent="0.25">
      <c r="B6" s="20" t="s">
        <v>10</v>
      </c>
      <c r="C6" s="4" t="s">
        <v>13</v>
      </c>
      <c r="D6" s="4" t="s">
        <v>15</v>
      </c>
      <c r="E6" s="4" t="s">
        <v>18</v>
      </c>
      <c r="F6" s="3" t="s">
        <v>17</v>
      </c>
      <c r="G6" s="5"/>
      <c r="H6" s="5"/>
      <c r="I6" s="5"/>
      <c r="J6" s="5"/>
    </row>
    <row r="7" spans="2:16" ht="47.25" x14ac:dyDescent="0.25">
      <c r="B7" s="20" t="s">
        <v>11</v>
      </c>
      <c r="C7" s="4" t="s">
        <v>13</v>
      </c>
      <c r="D7" s="4" t="s">
        <v>15</v>
      </c>
      <c r="E7" s="4" t="s">
        <v>19</v>
      </c>
      <c r="F7" s="3" t="s">
        <v>17</v>
      </c>
      <c r="G7" s="5"/>
      <c r="H7" s="5"/>
      <c r="I7" s="5"/>
      <c r="J7" s="5"/>
    </row>
    <row r="8" spans="2:16" ht="47.25" x14ac:dyDescent="0.25">
      <c r="B8" s="20" t="s">
        <v>12</v>
      </c>
      <c r="C8" s="4" t="s">
        <v>14</v>
      </c>
      <c r="D8" s="4" t="s">
        <v>16</v>
      </c>
      <c r="E8" s="4" t="s">
        <v>16</v>
      </c>
      <c r="F8" s="4" t="s">
        <v>20</v>
      </c>
      <c r="G8" s="5"/>
      <c r="H8" s="5"/>
      <c r="I8" s="5"/>
      <c r="J8" s="5"/>
    </row>
    <row r="9" spans="2:16" ht="15.75" x14ac:dyDescent="0.25">
      <c r="B9" s="5"/>
      <c r="C9" s="5"/>
      <c r="D9" s="2"/>
      <c r="E9" s="5"/>
      <c r="F9" s="5"/>
      <c r="G9" s="5"/>
      <c r="H9" s="5"/>
      <c r="I9" s="5"/>
      <c r="J9" s="5"/>
      <c r="M9" s="25"/>
      <c r="N9" s="25"/>
      <c r="O9" s="25"/>
      <c r="P9" s="25"/>
    </row>
    <row r="10" spans="2:16" ht="15.75" x14ac:dyDescent="0.25">
      <c r="F10" s="5"/>
      <c r="G10" s="119" t="s">
        <v>3</v>
      </c>
      <c r="H10" s="119"/>
      <c r="I10" s="119"/>
      <c r="J10" s="119"/>
      <c r="K10" s="38"/>
      <c r="M10" s="121"/>
      <c r="N10" s="121"/>
      <c r="O10" s="121"/>
      <c r="P10" s="121"/>
    </row>
    <row r="11" spans="2:16" ht="15.75" customHeight="1" x14ac:dyDescent="0.25">
      <c r="F11" s="5"/>
      <c r="G11" s="120" t="s">
        <v>51</v>
      </c>
      <c r="H11" s="120"/>
      <c r="I11" s="120"/>
      <c r="J11" s="120"/>
      <c r="K11" s="39"/>
      <c r="M11" s="121"/>
      <c r="N11" s="121"/>
      <c r="O11" s="121"/>
      <c r="P11" s="121"/>
    </row>
    <row r="12" spans="2:16" ht="47.25" x14ac:dyDescent="0.25">
      <c r="F12" s="5"/>
      <c r="G12" s="33" t="s">
        <v>1</v>
      </c>
      <c r="H12" s="27" t="s">
        <v>38</v>
      </c>
      <c r="I12" s="4" t="s">
        <v>37</v>
      </c>
      <c r="J12" s="4" t="s">
        <v>36</v>
      </c>
    </row>
    <row r="13" spans="2:16" ht="15.75" x14ac:dyDescent="0.25">
      <c r="F13" s="5"/>
      <c r="G13" s="37"/>
      <c r="H13" s="23" t="s">
        <v>39</v>
      </c>
      <c r="I13" s="21" t="s">
        <v>20</v>
      </c>
      <c r="J13" s="21" t="s">
        <v>35</v>
      </c>
      <c r="L13" s="24"/>
      <c r="M13" s="26"/>
      <c r="N13" s="26"/>
      <c r="O13" s="26"/>
    </row>
    <row r="14" spans="2:16" ht="15.75" x14ac:dyDescent="0.25">
      <c r="F14" s="5"/>
      <c r="G14" s="36">
        <v>5</v>
      </c>
      <c r="H14" s="22">
        <f>18*100/G14</f>
        <v>360</v>
      </c>
      <c r="I14" s="22">
        <f>20*100/G14</f>
        <v>400</v>
      </c>
      <c r="J14" s="22">
        <f>30*100/G14</f>
        <v>600</v>
      </c>
      <c r="L14" s="24"/>
      <c r="M14" s="26"/>
      <c r="N14" s="26"/>
      <c r="O14" s="26"/>
    </row>
    <row r="15" spans="2:16" ht="15.75" x14ac:dyDescent="0.25">
      <c r="F15" s="5"/>
      <c r="G15" s="36">
        <v>7.5</v>
      </c>
      <c r="H15" s="22">
        <f>18*100/G15</f>
        <v>240</v>
      </c>
      <c r="I15" s="22">
        <f>20*100/G15</f>
        <v>266.66666666666669</v>
      </c>
      <c r="J15" s="22">
        <f>30*100/G15</f>
        <v>400</v>
      </c>
      <c r="L15" s="24"/>
      <c r="M15" s="26"/>
      <c r="N15" s="26"/>
      <c r="O15" s="26"/>
    </row>
    <row r="16" spans="2:16" ht="15.75" customHeight="1" x14ac:dyDescent="0.25">
      <c r="F16" s="5"/>
      <c r="G16" s="36">
        <v>10</v>
      </c>
      <c r="H16" s="6"/>
      <c r="I16" s="22"/>
      <c r="J16" s="22">
        <f>30*100/G16</f>
        <v>300</v>
      </c>
      <c r="L16" s="24"/>
      <c r="M16" s="26"/>
      <c r="N16" s="26"/>
      <c r="O16" s="26"/>
    </row>
    <row r="17" spans="2:19" ht="15.75" x14ac:dyDescent="0.25">
      <c r="G17" s="36">
        <v>12.5</v>
      </c>
      <c r="H17" s="6"/>
      <c r="I17" s="22"/>
      <c r="J17" s="22">
        <f>30*100/G17</f>
        <v>240</v>
      </c>
      <c r="L17" s="24"/>
      <c r="M17" s="26"/>
      <c r="N17" s="26"/>
      <c r="O17" s="26"/>
    </row>
    <row r="18" spans="2:19" ht="15.75" x14ac:dyDescent="0.25">
      <c r="G18" s="32" t="s">
        <v>45</v>
      </c>
    </row>
    <row r="19" spans="2:19" x14ac:dyDescent="0.25">
      <c r="M19" s="115" t="s">
        <v>75</v>
      </c>
      <c r="N19" s="115"/>
      <c r="Q19" t="s">
        <v>95</v>
      </c>
    </row>
    <row r="20" spans="2:19" x14ac:dyDescent="0.25">
      <c r="M20" t="s">
        <v>65</v>
      </c>
      <c r="N20">
        <v>20</v>
      </c>
      <c r="O20" t="s">
        <v>25</v>
      </c>
      <c r="Q20" t="s">
        <v>65</v>
      </c>
      <c r="R20">
        <f>20*0.915</f>
        <v>18.3</v>
      </c>
      <c r="S20" t="s">
        <v>25</v>
      </c>
    </row>
    <row r="21" spans="2:19" x14ac:dyDescent="0.25">
      <c r="B21" t="s">
        <v>56</v>
      </c>
      <c r="D21" s="50" t="s">
        <v>58</v>
      </c>
      <c r="F21" t="s">
        <v>59</v>
      </c>
      <c r="M21" t="s">
        <v>66</v>
      </c>
      <c r="N21">
        <v>20</v>
      </c>
      <c r="O21" t="s">
        <v>25</v>
      </c>
      <c r="Q21" t="s">
        <v>66</v>
      </c>
      <c r="R21">
        <f>20*0.915</f>
        <v>18.3</v>
      </c>
      <c r="S21" t="s">
        <v>25</v>
      </c>
    </row>
    <row r="22" spans="2:19" x14ac:dyDescent="0.25">
      <c r="B22" t="s">
        <v>57</v>
      </c>
      <c r="D22" s="50">
        <v>220</v>
      </c>
      <c r="F22" t="s">
        <v>60</v>
      </c>
      <c r="M22" t="s">
        <v>67</v>
      </c>
      <c r="N22">
        <v>30</v>
      </c>
      <c r="O22" t="s">
        <v>25</v>
      </c>
      <c r="Q22" t="s">
        <v>67</v>
      </c>
      <c r="R22">
        <f>30*0.915</f>
        <v>27.450000000000003</v>
      </c>
      <c r="S22" t="s">
        <v>25</v>
      </c>
    </row>
    <row r="23" spans="2:19" x14ac:dyDescent="0.25">
      <c r="D23" s="50">
        <v>230</v>
      </c>
      <c r="F23" t="s">
        <v>61</v>
      </c>
      <c r="M23" t="s">
        <v>69</v>
      </c>
      <c r="N23">
        <v>20</v>
      </c>
      <c r="O23" t="s">
        <v>74</v>
      </c>
      <c r="Q23" t="s">
        <v>69</v>
      </c>
      <c r="R23">
        <f>20*0.915</f>
        <v>18.3</v>
      </c>
      <c r="S23" t="s">
        <v>74</v>
      </c>
    </row>
    <row r="24" spans="2:19" x14ac:dyDescent="0.25">
      <c r="D24" s="50">
        <v>380</v>
      </c>
      <c r="M24" t="s">
        <v>68</v>
      </c>
      <c r="N24">
        <v>18</v>
      </c>
      <c r="O24" t="s">
        <v>74</v>
      </c>
      <c r="Q24" t="s">
        <v>68</v>
      </c>
      <c r="R24">
        <f>18*0.915</f>
        <v>16.47</v>
      </c>
      <c r="S24" t="s">
        <v>74</v>
      </c>
    </row>
    <row r="25" spans="2:19" x14ac:dyDescent="0.25">
      <c r="D25" s="50">
        <v>400</v>
      </c>
    </row>
    <row r="28" spans="2:19" x14ac:dyDescent="0.25">
      <c r="G28" s="53" t="s">
        <v>73</v>
      </c>
    </row>
    <row r="29" spans="2:19" x14ac:dyDescent="0.25">
      <c r="D29" t="s">
        <v>71</v>
      </c>
    </row>
    <row r="30" spans="2:19" x14ac:dyDescent="0.25">
      <c r="D30" t="s">
        <v>72</v>
      </c>
      <c r="H30" t="s">
        <v>93</v>
      </c>
    </row>
    <row r="31" spans="2:19" x14ac:dyDescent="0.25">
      <c r="H31" t="s">
        <v>92</v>
      </c>
    </row>
    <row r="32" spans="2:19" x14ac:dyDescent="0.25">
      <c r="D32">
        <v>75</v>
      </c>
      <c r="H32" t="s">
        <v>91</v>
      </c>
    </row>
    <row r="33" spans="4:4" x14ac:dyDescent="0.25">
      <c r="D33">
        <v>100</v>
      </c>
    </row>
    <row r="34" spans="4:4" x14ac:dyDescent="0.25">
      <c r="D34">
        <v>120</v>
      </c>
    </row>
    <row r="35" spans="4:4" x14ac:dyDescent="0.25">
      <c r="D35">
        <v>150</v>
      </c>
    </row>
    <row r="36" spans="4:4" x14ac:dyDescent="0.25">
      <c r="D36">
        <v>200</v>
      </c>
    </row>
  </sheetData>
  <mergeCells count="7">
    <mergeCell ref="M19:N19"/>
    <mergeCell ref="B3:F3"/>
    <mergeCell ref="B2:F2"/>
    <mergeCell ref="G10:J10"/>
    <mergeCell ref="G11:J11"/>
    <mergeCell ref="M10:P10"/>
    <mergeCell ref="M11:P11"/>
  </mergeCells>
  <hyperlinks>
    <hyperlink ref="G28" r:id="rId1" xr:uid="{00000000-0004-0000-0100-000000000000}"/>
  </hyperlinks>
  <pageMargins left="0.7" right="0.7" top="0.75" bottom="0.75" header="0.3" footer="0.3"/>
  <pageSetup paperSize="9" orientation="portrait" r:id="rId2"/>
  <headerFooter>
    <oddFooter>&amp;C_x000D_&amp;1#&amp;"Calibri"&amp;10&amp;K000000 Classified as 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Roof</vt:lpstr>
      <vt:lpstr>Sheet3</vt:lpstr>
      <vt:lpstr>Insulation</vt:lpstr>
      <vt:lpstr>Pipe_Diameter</vt:lpstr>
      <vt:lpstr>Res</vt:lpstr>
      <vt:lpstr>SLC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2022-07-05T12:26:30Z</vt:lpwstr>
  </property>
  <property fmtid="{D5CDD505-2E9C-101B-9397-08002B2CF9AE}" pid="4" name="MSIP_Label_8d6a82de-332f-43b8-a8a7-1928fd67507f_Method">
    <vt:lpwstr>Privileged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7e0525a8-cf37-46b5-b1fe-b65a43fbb39f</vt:lpwstr>
  </property>
  <property fmtid="{D5CDD505-2E9C-101B-9397-08002B2CF9AE}" pid="8" name="MSIP_Label_8d6a82de-332f-43b8-a8a7-1928fd67507f_ContentBits">
    <vt:lpwstr>2</vt:lpwstr>
  </property>
</Properties>
</file>